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.piketty\Desktop\"/>
    </mc:Choice>
  </mc:AlternateContent>
  <bookViews>
    <workbookView xWindow="0" yWindow="-228" windowWidth="20268" windowHeight="12360" tabRatio="893"/>
  </bookViews>
  <sheets>
    <sheet name="TableB1" sheetId="2" r:id="rId1"/>
    <sheet name="TableB2" sheetId="3" r:id="rId2"/>
    <sheet name="TableB3" sheetId="5" r:id="rId3"/>
    <sheet name="TableB4" sheetId="6" r:id="rId4"/>
    <sheet name="TableB5" sheetId="7" r:id="rId5"/>
    <sheet name="TableB6" sheetId="8" r:id="rId6"/>
    <sheet name="TableB7" sheetId="9" r:id="rId7"/>
    <sheet name="TableB8" sheetId="10" r:id="rId8"/>
    <sheet name="TableB9" sheetId="13" r:id="rId9"/>
    <sheet name="TableB10" sheetId="11" r:id="rId10"/>
    <sheet name="TableB11" sheetId="14" r:id="rId11"/>
    <sheet name="TableB12" sheetId="16" r:id="rId12"/>
    <sheet name="TableB13" sheetId="17" r:id="rId13"/>
    <sheet name="TableB14" sheetId="19" r:id="rId14"/>
    <sheet name="TableB15" sheetId="20" r:id="rId15"/>
    <sheet name="TableB16" sheetId="21" r:id="rId16"/>
    <sheet name="TableB17" sheetId="22" r:id="rId17"/>
    <sheet name="TabB18" sheetId="41" r:id="rId18"/>
    <sheet name="TableB19" sheetId="33" r:id="rId19"/>
    <sheet name="TableB20" sheetId="29" r:id="rId20"/>
    <sheet name="TableB21(0%)" sheetId="34" r:id="rId21"/>
    <sheet name="TableB21(3%)" sheetId="47" r:id="rId22"/>
    <sheet name="TableB21(5%)" sheetId="48" r:id="rId23"/>
    <sheet name="TableB22" sheetId="37" r:id="rId24"/>
    <sheet name="TableB23" sheetId="40" r:id="rId25"/>
    <sheet name="TableB24" sheetId="39" r:id="rId26"/>
    <sheet name="Table B25" sheetId="49" r:id="rId27"/>
  </sheets>
  <definedNames>
    <definedName name="column_headings">#REF!</definedName>
    <definedName name="column_numbers">#REF!</definedName>
    <definedName name="data">#REF!</definedName>
    <definedName name="data2">#REF!</definedName>
    <definedName name="ea_flux">#REF!</definedName>
    <definedName name="Equilibre">#REF!</definedName>
    <definedName name="footnotes">#REF!</definedName>
    <definedName name="PIB">#REF!</definedName>
    <definedName name="ressources">#REF!</definedName>
    <definedName name="rpflux">#REF!</definedName>
    <definedName name="rptof">#REF!</definedName>
    <definedName name="spanners_level1">#REF!</definedName>
    <definedName name="spanners_level2">#REF!</definedName>
    <definedName name="spanners_level3">#REF!</definedName>
    <definedName name="spanners_level4">#REF!</definedName>
    <definedName name="spanners_level5">#REF!</definedName>
    <definedName name="stub_lines">#REF!</definedName>
    <definedName name="temp">#REF!</definedName>
    <definedName name="titles">#REF!</definedName>
    <definedName name="totals">#REF!</definedName>
    <definedName name="xxx">#REF!</definedName>
  </definedNames>
  <calcPr calcId="162913"/>
</workbook>
</file>

<file path=xl/calcChain.xml><?xml version="1.0" encoding="utf-8"?>
<calcChain xmlns="http://schemas.openxmlformats.org/spreadsheetml/2006/main">
  <c r="H242" i="8" l="1"/>
  <c r="G242" i="8"/>
  <c r="F242" i="8"/>
  <c r="E242" i="8"/>
  <c r="D242" i="8"/>
  <c r="C242" i="8"/>
  <c r="B242" i="8"/>
  <c r="H241" i="8"/>
  <c r="G241" i="8"/>
  <c r="F241" i="8"/>
  <c r="E241" i="8"/>
  <c r="D241" i="8"/>
  <c r="C241" i="8"/>
  <c r="B241" i="8"/>
  <c r="H240" i="8"/>
  <c r="G240" i="8"/>
  <c r="F240" i="8"/>
  <c r="E240" i="8"/>
  <c r="D240" i="8"/>
  <c r="C240" i="8"/>
  <c r="B240" i="8"/>
  <c r="H239" i="8"/>
  <c r="G239" i="8"/>
  <c r="F239" i="8"/>
  <c r="E239" i="8"/>
  <c r="D239" i="8"/>
  <c r="C239" i="8"/>
  <c r="B239" i="8"/>
  <c r="H238" i="8"/>
  <c r="G238" i="8"/>
  <c r="F238" i="8"/>
  <c r="E238" i="8"/>
  <c r="D238" i="8"/>
  <c r="C238" i="8"/>
  <c r="B238" i="8"/>
  <c r="H237" i="8"/>
  <c r="G237" i="8"/>
  <c r="F237" i="8"/>
  <c r="E237" i="8"/>
  <c r="D237" i="8"/>
  <c r="C237" i="8"/>
  <c r="B237" i="8"/>
  <c r="H236" i="8"/>
  <c r="G236" i="8"/>
  <c r="F236" i="8"/>
  <c r="E236" i="8"/>
  <c r="D236" i="8"/>
  <c r="C236" i="8"/>
  <c r="B236" i="8"/>
  <c r="C16" i="49" l="1"/>
  <c r="B16" i="49"/>
  <c r="C15" i="49"/>
  <c r="B15" i="49"/>
  <c r="C14" i="49"/>
  <c r="B14" i="49"/>
  <c r="C13" i="49"/>
  <c r="B13" i="49"/>
  <c r="C12" i="49"/>
  <c r="B12" i="49"/>
  <c r="C11" i="49"/>
  <c r="B11" i="49"/>
  <c r="C10" i="49"/>
  <c r="B10" i="49"/>
  <c r="C9" i="49"/>
  <c r="B9" i="49"/>
  <c r="C8" i="49"/>
  <c r="B8" i="49"/>
  <c r="C7" i="49"/>
  <c r="B7" i="49"/>
  <c r="C6" i="49"/>
  <c r="B6" i="49"/>
  <c r="C5" i="49"/>
  <c r="B5" i="49"/>
  <c r="B4" i="49"/>
  <c r="B3" i="49"/>
  <c r="O22" i="39" l="1"/>
  <c r="N22" i="39"/>
  <c r="M22" i="39"/>
  <c r="L22" i="39"/>
  <c r="K22" i="39"/>
  <c r="J22" i="39"/>
  <c r="I22" i="39"/>
  <c r="H22" i="39"/>
  <c r="G22" i="39"/>
  <c r="F22" i="39"/>
  <c r="E22" i="39"/>
  <c r="D22" i="39"/>
  <c r="C22" i="39"/>
  <c r="B22" i="39"/>
  <c r="AF22" i="39"/>
  <c r="AE22" i="39"/>
  <c r="AD22" i="39"/>
  <c r="AC22" i="39"/>
  <c r="AB22" i="39"/>
  <c r="AA22" i="39"/>
  <c r="Z22" i="39"/>
  <c r="Y22" i="39"/>
  <c r="X22" i="39"/>
  <c r="W22" i="39"/>
  <c r="V22" i="39"/>
  <c r="U22" i="39"/>
  <c r="T22" i="39"/>
  <c r="T23" i="39" s="1"/>
  <c r="T24" i="39" s="1"/>
  <c r="T25" i="39" s="1"/>
  <c r="T26" i="39" s="1"/>
  <c r="T27" i="39" s="1"/>
  <c r="T28" i="39" s="1"/>
  <c r="T29" i="39" s="1"/>
  <c r="T30" i="39" s="1"/>
  <c r="T31" i="39" s="1"/>
  <c r="T32" i="39" s="1"/>
  <c r="T33" i="39" s="1"/>
  <c r="T34" i="39" s="1"/>
  <c r="T35" i="39" s="1"/>
  <c r="S22" i="39"/>
  <c r="W74" i="39" l="1"/>
  <c r="AG56" i="39"/>
  <c r="AG55" i="39"/>
  <c r="AG54" i="39"/>
  <c r="W72" i="39" s="1"/>
  <c r="AG53" i="39"/>
  <c r="W71" i="39" s="1"/>
  <c r="F74" i="39"/>
  <c r="F73" i="39"/>
  <c r="F72" i="39"/>
  <c r="AF23" i="39"/>
  <c r="AF24" i="39" s="1"/>
  <c r="AF25" i="39" s="1"/>
  <c r="AF26" i="39" s="1"/>
  <c r="AF27" i="39" s="1"/>
  <c r="AF28" i="39" s="1"/>
  <c r="AF29" i="39" s="1"/>
  <c r="AF30" i="39" s="1"/>
  <c r="AF31" i="39" s="1"/>
  <c r="AF32" i="39" s="1"/>
  <c r="AF33" i="39" s="1"/>
  <c r="AF34" i="39" s="1"/>
  <c r="AF35" i="39" s="1"/>
  <c r="O23" i="39"/>
  <c r="O24" i="39" s="1"/>
  <c r="O25" i="39" s="1"/>
  <c r="O26" i="39" s="1"/>
  <c r="O27" i="39" s="1"/>
  <c r="O28" i="39" s="1"/>
  <c r="O29" i="39" s="1"/>
  <c r="O30" i="39" s="1"/>
  <c r="O31" i="39" s="1"/>
  <c r="O32" i="39" s="1"/>
  <c r="O33" i="39" s="1"/>
  <c r="O34" i="39" s="1"/>
  <c r="O35" i="39" s="1"/>
  <c r="G41" i="40"/>
  <c r="Q41" i="40" s="1"/>
  <c r="F41" i="40"/>
  <c r="P41" i="40" s="1"/>
  <c r="E41" i="40"/>
  <c r="O41" i="40" s="1"/>
  <c r="D41" i="40"/>
  <c r="I41" i="40" s="1"/>
  <c r="C41" i="40"/>
  <c r="M41" i="40" s="1"/>
  <c r="B41" i="40"/>
  <c r="J40" i="40"/>
  <c r="G40" i="40"/>
  <c r="Q40" i="40" s="1"/>
  <c r="F40" i="40"/>
  <c r="P40" i="40" s="1"/>
  <c r="E40" i="40"/>
  <c r="O40" i="40" s="1"/>
  <c r="D40" i="40"/>
  <c r="I40" i="40" s="1"/>
  <c r="C40" i="40"/>
  <c r="M40" i="40" s="1"/>
  <c r="B40" i="40"/>
  <c r="G39" i="40"/>
  <c r="Q39" i="40" s="1"/>
  <c r="F39" i="40"/>
  <c r="K39" i="40" s="1"/>
  <c r="E39" i="40"/>
  <c r="J39" i="40" s="1"/>
  <c r="D39" i="40"/>
  <c r="I39" i="40" s="1"/>
  <c r="C39" i="40"/>
  <c r="M39" i="40" s="1"/>
  <c r="B39" i="40"/>
  <c r="O38" i="40"/>
  <c r="G38" i="40"/>
  <c r="Q38" i="40" s="1"/>
  <c r="F38" i="40"/>
  <c r="K38" i="40" s="1"/>
  <c r="E38" i="40"/>
  <c r="J38" i="40" s="1"/>
  <c r="D38" i="40"/>
  <c r="I38" i="40" s="1"/>
  <c r="C38" i="40"/>
  <c r="M38" i="40" s="1"/>
  <c r="B38" i="40"/>
  <c r="J41" i="40" l="1"/>
  <c r="N39" i="40"/>
  <c r="AF36" i="39"/>
  <c r="O36" i="39"/>
  <c r="N41" i="40"/>
  <c r="O39" i="40"/>
  <c r="N40" i="40"/>
  <c r="N38" i="40"/>
  <c r="K40" i="40"/>
  <c r="K41" i="40"/>
  <c r="H38" i="40"/>
  <c r="L38" i="40"/>
  <c r="P38" i="40"/>
  <c r="H39" i="40"/>
  <c r="L39" i="40"/>
  <c r="P39" i="40"/>
  <c r="H40" i="40"/>
  <c r="L40" i="40"/>
  <c r="H41" i="40"/>
  <c r="L41" i="40"/>
  <c r="O22" i="37"/>
  <c r="P22" i="37" s="1"/>
  <c r="O21" i="37"/>
  <c r="P21" i="37" s="1"/>
  <c r="O20" i="37"/>
  <c r="P20" i="37" s="1"/>
  <c r="O19" i="37"/>
  <c r="P19" i="37" s="1"/>
  <c r="O18" i="37"/>
  <c r="P18" i="37" s="1"/>
  <c r="O17" i="37"/>
  <c r="P17" i="37" s="1"/>
  <c r="O16" i="37"/>
  <c r="P16" i="37" s="1"/>
  <c r="O15" i="37"/>
  <c r="P15" i="37" s="1"/>
  <c r="O14" i="37"/>
  <c r="P14" i="37" s="1"/>
  <c r="O13" i="37"/>
  <c r="P13" i="37" s="1"/>
  <c r="O12" i="37"/>
  <c r="P12" i="37" s="1"/>
  <c r="O11" i="37"/>
  <c r="P11" i="37" s="1"/>
  <c r="O10" i="37"/>
  <c r="P10" i="37" s="1"/>
  <c r="O9" i="37"/>
  <c r="P9" i="37" s="1"/>
  <c r="O37" i="39" l="1"/>
  <c r="O55" i="39" s="1"/>
  <c r="AF37" i="39"/>
  <c r="O22" i="48"/>
  <c r="P22" i="48" s="1"/>
  <c r="O21" i="48"/>
  <c r="P21" i="48" s="1"/>
  <c r="O20" i="48"/>
  <c r="P20" i="48" s="1"/>
  <c r="O19" i="48"/>
  <c r="P19" i="48" s="1"/>
  <c r="O18" i="48"/>
  <c r="P18" i="48" s="1"/>
  <c r="O17" i="48"/>
  <c r="P17" i="48" s="1"/>
  <c r="O16" i="48"/>
  <c r="P16" i="48" s="1"/>
  <c r="O15" i="48"/>
  <c r="P15" i="48" s="1"/>
  <c r="O14" i="48"/>
  <c r="P14" i="48" s="1"/>
  <c r="O13" i="48"/>
  <c r="P13" i="48" s="1"/>
  <c r="O12" i="48"/>
  <c r="P12" i="48" s="1"/>
  <c r="O11" i="48"/>
  <c r="P11" i="48" s="1"/>
  <c r="O10" i="48"/>
  <c r="P10" i="48" s="1"/>
  <c r="O9" i="48"/>
  <c r="P9" i="48" s="1"/>
  <c r="O22" i="47"/>
  <c r="P22" i="47" s="1"/>
  <c r="O21" i="47"/>
  <c r="P21" i="47" s="1"/>
  <c r="O20" i="47"/>
  <c r="P20" i="47" s="1"/>
  <c r="O19" i="47"/>
  <c r="P19" i="47" s="1"/>
  <c r="O18" i="47"/>
  <c r="P18" i="47" s="1"/>
  <c r="O17" i="47"/>
  <c r="P17" i="47" s="1"/>
  <c r="O16" i="47"/>
  <c r="P16" i="47" s="1"/>
  <c r="O15" i="47"/>
  <c r="P15" i="47" s="1"/>
  <c r="O14" i="47"/>
  <c r="P14" i="47" s="1"/>
  <c r="O13" i="47"/>
  <c r="P13" i="47" s="1"/>
  <c r="O12" i="47"/>
  <c r="P12" i="47" s="1"/>
  <c r="O11" i="47"/>
  <c r="P11" i="47" s="1"/>
  <c r="O10" i="47"/>
  <c r="P10" i="47" s="1"/>
  <c r="O9" i="47"/>
  <c r="P9" i="47" s="1"/>
  <c r="O22" i="34"/>
  <c r="P22" i="34" s="1"/>
  <c r="O21" i="34"/>
  <c r="P21" i="34" s="1"/>
  <c r="D135" i="29"/>
  <c r="B135" i="29"/>
  <c r="C134" i="29"/>
  <c r="B134" i="29"/>
  <c r="B154" i="29"/>
  <c r="G135" i="29" s="1"/>
  <c r="B153" i="29"/>
  <c r="E134" i="29" s="1"/>
  <c r="B152" i="29"/>
  <c r="B116" i="29"/>
  <c r="F97" i="29" s="1"/>
  <c r="E59" i="29"/>
  <c r="C59" i="29"/>
  <c r="B78" i="29"/>
  <c r="D59" i="29" s="1"/>
  <c r="C20" i="29"/>
  <c r="B40" i="29"/>
  <c r="D21" i="29" s="1"/>
  <c r="B39" i="29"/>
  <c r="F20" i="29" s="1"/>
  <c r="B120" i="33"/>
  <c r="B119" i="33"/>
  <c r="B118" i="33"/>
  <c r="B117" i="33"/>
  <c r="B116" i="33"/>
  <c r="B115" i="33"/>
  <c r="B101" i="33"/>
  <c r="B100" i="33"/>
  <c r="B41" i="33"/>
  <c r="B40" i="33"/>
  <c r="B140" i="33"/>
  <c r="B139" i="33"/>
  <c r="E21" i="29" l="1"/>
  <c r="F21" i="29"/>
  <c r="G20" i="29"/>
  <c r="F59" i="29"/>
  <c r="F134" i="29"/>
  <c r="E135" i="29"/>
  <c r="B21" i="29"/>
  <c r="B59" i="29"/>
  <c r="G59" i="29"/>
  <c r="G134" i="29"/>
  <c r="F135" i="29"/>
  <c r="O45" i="39"/>
  <c r="O52" i="39"/>
  <c r="AF56" i="39"/>
  <c r="AF53" i="39"/>
  <c r="AF42" i="39"/>
  <c r="AF43" i="39"/>
  <c r="AF51" i="39"/>
  <c r="AF49" i="39"/>
  <c r="AF44" i="39"/>
  <c r="AF54" i="39"/>
  <c r="AF41" i="39"/>
  <c r="AF46" i="39"/>
  <c r="AF47" i="39"/>
  <c r="AF52" i="39"/>
  <c r="AF48" i="39"/>
  <c r="AF45" i="39"/>
  <c r="AF50" i="39"/>
  <c r="AF55" i="39"/>
  <c r="O44" i="39"/>
  <c r="O54" i="39"/>
  <c r="O53" i="39"/>
  <c r="O42" i="39"/>
  <c r="O47" i="39"/>
  <c r="O56" i="39"/>
  <c r="O48" i="39"/>
  <c r="O41" i="39"/>
  <c r="O49" i="39"/>
  <c r="O51" i="39"/>
  <c r="O43" i="39"/>
  <c r="O46" i="39"/>
  <c r="O50" i="39"/>
  <c r="C97" i="29"/>
  <c r="D20" i="29"/>
  <c r="D97" i="29"/>
  <c r="E20" i="29"/>
  <c r="C21" i="29"/>
  <c r="E97" i="29"/>
  <c r="D134" i="29"/>
  <c r="G97" i="29"/>
  <c r="G21" i="29"/>
  <c r="B20" i="29"/>
  <c r="B97" i="29"/>
  <c r="C135" i="29"/>
  <c r="O22" i="41"/>
  <c r="O21" i="41"/>
  <c r="P21" i="41" l="1"/>
  <c r="B80" i="33" s="1"/>
  <c r="B60" i="33"/>
  <c r="P22" i="41"/>
  <c r="B81" i="33" s="1"/>
  <c r="B61" i="33"/>
  <c r="M39" i="22"/>
  <c r="L39" i="22"/>
  <c r="K39" i="22"/>
  <c r="J39" i="22"/>
  <c r="I39" i="22"/>
  <c r="H39" i="22"/>
  <c r="G39" i="22"/>
  <c r="F39" i="22"/>
  <c r="F43" i="22"/>
  <c r="G43" i="22"/>
  <c r="H43" i="22"/>
  <c r="I43" i="22"/>
  <c r="J43" i="22"/>
  <c r="K43" i="22"/>
  <c r="L43" i="22"/>
  <c r="M43" i="22"/>
  <c r="M38" i="22"/>
  <c r="L38" i="22"/>
  <c r="K38" i="22"/>
  <c r="J38" i="22"/>
  <c r="I38" i="22"/>
  <c r="H38" i="22"/>
  <c r="G38" i="22"/>
  <c r="F38" i="22"/>
  <c r="M56" i="22"/>
  <c r="L56" i="22"/>
  <c r="K56" i="22"/>
  <c r="J56" i="22"/>
  <c r="I56" i="22"/>
  <c r="H56" i="22"/>
  <c r="G56" i="22"/>
  <c r="F56" i="22"/>
  <c r="M55" i="22"/>
  <c r="L55" i="22"/>
  <c r="K55" i="22"/>
  <c r="J55" i="22"/>
  <c r="I55" i="22"/>
  <c r="H55" i="22"/>
  <c r="G55" i="22"/>
  <c r="F55" i="22"/>
  <c r="M22" i="22"/>
  <c r="L22" i="22"/>
  <c r="K22" i="22"/>
  <c r="J22" i="22"/>
  <c r="I22" i="22"/>
  <c r="H22" i="22"/>
  <c r="G22" i="22"/>
  <c r="F22" i="22"/>
  <c r="M21" i="22" l="1"/>
  <c r="L21" i="22"/>
  <c r="K21" i="22"/>
  <c r="J21" i="22"/>
  <c r="I21" i="22"/>
  <c r="H21" i="22"/>
  <c r="G21" i="22"/>
  <c r="F21" i="22"/>
  <c r="M59" i="21" l="1"/>
  <c r="M58" i="21"/>
  <c r="M57" i="21"/>
  <c r="M56" i="21"/>
  <c r="N56" i="21" s="1"/>
  <c r="P56" i="21" s="1"/>
  <c r="M55" i="21"/>
  <c r="M54" i="21"/>
  <c r="G59" i="21"/>
  <c r="H59" i="21" s="1"/>
  <c r="G58" i="21"/>
  <c r="H58" i="21" s="1"/>
  <c r="G57" i="21"/>
  <c r="H57" i="21" s="1"/>
  <c r="G56" i="21"/>
  <c r="H56" i="21" s="1"/>
  <c r="M42" i="21"/>
  <c r="M41" i="21"/>
  <c r="M40" i="21"/>
  <c r="M39" i="21"/>
  <c r="M38" i="21"/>
  <c r="N38" i="21" s="1"/>
  <c r="M37" i="21"/>
  <c r="N37" i="21" s="1"/>
  <c r="M36" i="21"/>
  <c r="M35" i="21"/>
  <c r="N35" i="21" s="1"/>
  <c r="M34" i="21"/>
  <c r="M33" i="21"/>
  <c r="G42" i="21"/>
  <c r="H42" i="21" s="1"/>
  <c r="G41" i="21"/>
  <c r="H41" i="21" s="1"/>
  <c r="M25" i="21"/>
  <c r="N25" i="21" s="1"/>
  <c r="M24" i="21"/>
  <c r="G25" i="21"/>
  <c r="H25" i="21" s="1"/>
  <c r="G24" i="21"/>
  <c r="H24" i="21" s="1"/>
  <c r="P56" i="20"/>
  <c r="O56" i="20"/>
  <c r="N56" i="20"/>
  <c r="M56" i="20"/>
  <c r="L56" i="20"/>
  <c r="P55" i="20"/>
  <c r="O55" i="20"/>
  <c r="N55" i="20"/>
  <c r="M55" i="20"/>
  <c r="L55" i="20"/>
  <c r="H56" i="20"/>
  <c r="H55" i="20"/>
  <c r="E56" i="20"/>
  <c r="E55" i="20"/>
  <c r="P39" i="20"/>
  <c r="O39" i="20"/>
  <c r="N39" i="20"/>
  <c r="M39" i="20"/>
  <c r="L39" i="20"/>
  <c r="P38" i="20"/>
  <c r="O38" i="20"/>
  <c r="N38" i="20"/>
  <c r="M38" i="20"/>
  <c r="L38" i="20"/>
  <c r="H39" i="20"/>
  <c r="H38" i="20"/>
  <c r="E39" i="20"/>
  <c r="E38" i="20"/>
  <c r="P22" i="20"/>
  <c r="O22" i="20"/>
  <c r="N22" i="20"/>
  <c r="M22" i="20"/>
  <c r="L22" i="20"/>
  <c r="P21" i="20"/>
  <c r="O21" i="20"/>
  <c r="N21" i="20"/>
  <c r="M21" i="20"/>
  <c r="L21" i="20"/>
  <c r="H22" i="20"/>
  <c r="H21" i="20"/>
  <c r="E22" i="20"/>
  <c r="E21" i="20"/>
  <c r="E9" i="20"/>
  <c r="H9" i="20"/>
  <c r="E10" i="20"/>
  <c r="H10" i="20"/>
  <c r="E11" i="20"/>
  <c r="H11" i="20"/>
  <c r="E12" i="20"/>
  <c r="H12" i="20"/>
  <c r="E13" i="20"/>
  <c r="H13" i="20"/>
  <c r="E14" i="20"/>
  <c r="H14" i="20"/>
  <c r="E15" i="20"/>
  <c r="H15" i="20"/>
  <c r="E16" i="20"/>
  <c r="H16" i="20"/>
  <c r="E17" i="20"/>
  <c r="H17" i="20"/>
  <c r="E18" i="20"/>
  <c r="H18" i="20"/>
  <c r="E19" i="20"/>
  <c r="H19" i="20"/>
  <c r="E20" i="20"/>
  <c r="H20" i="20"/>
  <c r="U59" i="19"/>
  <c r="U58" i="19"/>
  <c r="U42" i="19"/>
  <c r="U41" i="19"/>
  <c r="U25" i="19"/>
  <c r="U24" i="19"/>
  <c r="B9" i="17"/>
  <c r="B10" i="17"/>
  <c r="B11" i="17"/>
  <c r="B12" i="17"/>
  <c r="B13" i="17"/>
  <c r="B14" i="17"/>
  <c r="B15" i="17"/>
  <c r="B16" i="17"/>
  <c r="B17" i="17"/>
  <c r="B18" i="17"/>
  <c r="B19" i="17"/>
  <c r="B20" i="17"/>
  <c r="B21" i="17"/>
  <c r="B22" i="17"/>
  <c r="J9" i="17"/>
  <c r="J10" i="17"/>
  <c r="J11" i="17"/>
  <c r="J12" i="17"/>
  <c r="J13" i="17"/>
  <c r="J14" i="17"/>
  <c r="J15" i="17"/>
  <c r="J16" i="17"/>
  <c r="J17" i="17"/>
  <c r="J18" i="17"/>
  <c r="J19" i="17"/>
  <c r="J20" i="17"/>
  <c r="J21" i="17"/>
  <c r="J22" i="17"/>
  <c r="J8" i="17"/>
  <c r="B8" i="17"/>
  <c r="B21" i="16"/>
  <c r="M21" i="16" s="1"/>
  <c r="B20" i="16"/>
  <c r="K20" i="16" s="1"/>
  <c r="U77" i="14"/>
  <c r="U60" i="14"/>
  <c r="U59" i="14"/>
  <c r="U43" i="14"/>
  <c r="U42" i="14"/>
  <c r="U25" i="14"/>
  <c r="U24" i="14"/>
  <c r="O57" i="21" l="1"/>
  <c r="O58" i="21"/>
  <c r="O59" i="21"/>
  <c r="N58" i="21"/>
  <c r="P58" i="21" s="1"/>
  <c r="O56" i="21"/>
  <c r="N55" i="21"/>
  <c r="N57" i="21"/>
  <c r="P57" i="21" s="1"/>
  <c r="N59" i="21"/>
  <c r="P59" i="21" s="1"/>
  <c r="N54" i="21"/>
  <c r="P25" i="21"/>
  <c r="O41" i="21"/>
  <c r="O42" i="21"/>
  <c r="N41" i="21"/>
  <c r="P41" i="21" s="1"/>
  <c r="N34" i="21"/>
  <c r="N36" i="21"/>
  <c r="N42" i="21"/>
  <c r="P42" i="21" s="1"/>
  <c r="N39" i="21"/>
  <c r="N40" i="21"/>
  <c r="N33" i="21"/>
  <c r="O24" i="21"/>
  <c r="O25" i="21"/>
  <c r="N24" i="21"/>
  <c r="P24" i="21" s="1"/>
  <c r="L20" i="16"/>
  <c r="M20" i="16"/>
  <c r="H21" i="16"/>
  <c r="J21" i="16"/>
  <c r="H20" i="16"/>
  <c r="K21" i="16"/>
  <c r="J20" i="16"/>
  <c r="L21" i="16"/>
  <c r="I21" i="16"/>
  <c r="I20" i="16"/>
  <c r="K151" i="13"/>
  <c r="J151" i="13"/>
  <c r="I151" i="13"/>
  <c r="H151" i="13"/>
  <c r="G151" i="13"/>
  <c r="F151" i="13"/>
  <c r="E151" i="13"/>
  <c r="D151" i="13"/>
  <c r="K150" i="13"/>
  <c r="J150" i="13"/>
  <c r="I150" i="13"/>
  <c r="H150" i="13"/>
  <c r="G150" i="13"/>
  <c r="F150" i="13"/>
  <c r="E150" i="13"/>
  <c r="D150" i="13"/>
  <c r="B132" i="13"/>
  <c r="B131" i="13"/>
  <c r="B113" i="13"/>
  <c r="B112" i="13"/>
  <c r="H78" i="13"/>
  <c r="G78" i="13"/>
  <c r="F78" i="13"/>
  <c r="E78" i="13"/>
  <c r="D78" i="13"/>
  <c r="C78" i="13"/>
  <c r="B78" i="13"/>
  <c r="H77" i="13"/>
  <c r="G77" i="13"/>
  <c r="F77" i="13"/>
  <c r="E77" i="13"/>
  <c r="D77" i="13"/>
  <c r="C77" i="13"/>
  <c r="B77" i="13"/>
  <c r="H76" i="13"/>
  <c r="G76" i="13"/>
  <c r="F76" i="13"/>
  <c r="E76" i="13"/>
  <c r="D76" i="13"/>
  <c r="C76" i="13"/>
  <c r="B76" i="13"/>
  <c r="H75" i="13"/>
  <c r="G75" i="13"/>
  <c r="F75" i="13"/>
  <c r="E75" i="13"/>
  <c r="D75" i="13"/>
  <c r="C75" i="13"/>
  <c r="B75" i="13"/>
  <c r="K58" i="13"/>
  <c r="J58" i="13"/>
  <c r="I58" i="13"/>
  <c r="K38" i="13"/>
  <c r="J38" i="13"/>
  <c r="I38" i="13"/>
  <c r="J211" i="10"/>
  <c r="I211" i="10"/>
  <c r="H211" i="10"/>
  <c r="G211" i="10"/>
  <c r="F211" i="10"/>
  <c r="E211" i="10"/>
  <c r="D211" i="10"/>
  <c r="C211" i="10"/>
  <c r="B211" i="10"/>
  <c r="J177" i="10"/>
  <c r="J245" i="10" s="1"/>
  <c r="I177" i="10"/>
  <c r="H177" i="10" s="1"/>
  <c r="G177" i="10" s="1"/>
  <c r="F177" i="10" s="1"/>
  <c r="E177" i="10" s="1"/>
  <c r="J176" i="10"/>
  <c r="J244" i="10" s="1"/>
  <c r="I176" i="10"/>
  <c r="I244" i="10" s="1"/>
  <c r="J210" i="10"/>
  <c r="I210" i="10"/>
  <c r="H210" i="10"/>
  <c r="G210" i="10"/>
  <c r="F210" i="10"/>
  <c r="E210" i="10"/>
  <c r="D210" i="10"/>
  <c r="C210" i="10"/>
  <c r="B210" i="10"/>
  <c r="J209" i="10"/>
  <c r="I209" i="10"/>
  <c r="H209" i="10"/>
  <c r="G209" i="10"/>
  <c r="F209" i="10"/>
  <c r="E209" i="10"/>
  <c r="D209" i="10"/>
  <c r="C209" i="10"/>
  <c r="B209" i="10"/>
  <c r="B377" i="8"/>
  <c r="B410" i="8" s="1"/>
  <c r="H377" i="8"/>
  <c r="H410" i="8" s="1"/>
  <c r="G377" i="8"/>
  <c r="G410" i="8" s="1"/>
  <c r="F377" i="8"/>
  <c r="F410" i="8" s="1"/>
  <c r="E377" i="8"/>
  <c r="E410" i="8" s="1"/>
  <c r="D377" i="8"/>
  <c r="D410" i="8" s="1"/>
  <c r="C377" i="8"/>
  <c r="C410" i="8" s="1"/>
  <c r="H376" i="8"/>
  <c r="H409" i="8" s="1"/>
  <c r="G376" i="8"/>
  <c r="G409" i="8" s="1"/>
  <c r="F376" i="8"/>
  <c r="F409" i="8" s="1"/>
  <c r="E376" i="8"/>
  <c r="E409" i="8" s="1"/>
  <c r="D376" i="8"/>
  <c r="D409" i="8" s="1"/>
  <c r="C376" i="8"/>
  <c r="C409" i="8" s="1"/>
  <c r="B376" i="8"/>
  <c r="B409" i="8" s="1"/>
  <c r="H310" i="8"/>
  <c r="G310" i="8"/>
  <c r="F310" i="8"/>
  <c r="E310" i="8"/>
  <c r="D310" i="8"/>
  <c r="C310" i="8"/>
  <c r="B310" i="8"/>
  <c r="H309" i="8"/>
  <c r="G309" i="8"/>
  <c r="F309" i="8"/>
  <c r="E309" i="8"/>
  <c r="D309" i="8"/>
  <c r="C309" i="8"/>
  <c r="B309" i="8"/>
  <c r="H174" i="8"/>
  <c r="H36" i="8" s="1"/>
  <c r="G174" i="8"/>
  <c r="G36" i="8" s="1"/>
  <c r="F174" i="8"/>
  <c r="F36" i="8" s="1"/>
  <c r="E174" i="8"/>
  <c r="E36" i="8" s="1"/>
  <c r="D174" i="8"/>
  <c r="D36" i="8" s="1"/>
  <c r="D70" i="8" s="1"/>
  <c r="C174" i="8"/>
  <c r="C36" i="8" s="1"/>
  <c r="B174" i="8"/>
  <c r="B36" i="8" s="1"/>
  <c r="H173" i="8"/>
  <c r="G173" i="8"/>
  <c r="F173" i="8"/>
  <c r="E173" i="8"/>
  <c r="D173" i="8"/>
  <c r="C173" i="8"/>
  <c r="B173" i="8"/>
  <c r="H172" i="8"/>
  <c r="G172" i="8"/>
  <c r="F172" i="8"/>
  <c r="E172" i="8"/>
  <c r="D172" i="8"/>
  <c r="C172" i="8"/>
  <c r="B172" i="8"/>
  <c r="H171" i="8"/>
  <c r="G171" i="8"/>
  <c r="F171" i="8"/>
  <c r="E171" i="8"/>
  <c r="D171" i="8"/>
  <c r="C171" i="8"/>
  <c r="B171" i="8"/>
  <c r="H140" i="8"/>
  <c r="G140" i="8"/>
  <c r="F140" i="8"/>
  <c r="E140" i="8"/>
  <c r="D140" i="8"/>
  <c r="C140" i="8"/>
  <c r="B140" i="8"/>
  <c r="F40" i="7"/>
  <c r="J40" i="7" s="1"/>
  <c r="E40" i="7"/>
  <c r="I40" i="7" s="1"/>
  <c r="D40" i="7"/>
  <c r="C40" i="7"/>
  <c r="G40" i="7" s="1"/>
  <c r="B40" i="7"/>
  <c r="F39" i="7"/>
  <c r="J39" i="7" s="1"/>
  <c r="E39" i="7"/>
  <c r="D39" i="7"/>
  <c r="H39" i="7" s="1"/>
  <c r="C39" i="7"/>
  <c r="G39" i="7" s="1"/>
  <c r="B39" i="7"/>
  <c r="H40" i="7"/>
  <c r="I39" i="7"/>
  <c r="B70" i="8" l="1"/>
  <c r="F70" i="8"/>
  <c r="B150" i="13"/>
  <c r="H70" i="8"/>
  <c r="E70" i="8"/>
  <c r="D177" i="10"/>
  <c r="C177" i="10" s="1"/>
  <c r="C70" i="8"/>
  <c r="G70" i="8"/>
  <c r="B151" i="13"/>
  <c r="D245" i="10"/>
  <c r="E245" i="10"/>
  <c r="H176" i="10"/>
  <c r="G176" i="10" s="1"/>
  <c r="F176" i="10"/>
  <c r="G244" i="10"/>
  <c r="G245" i="10"/>
  <c r="H245" i="10"/>
  <c r="F245" i="10"/>
  <c r="I245" i="10"/>
  <c r="J75" i="6"/>
  <c r="I75" i="6"/>
  <c r="B177" i="10" l="1"/>
  <c r="C245" i="10"/>
  <c r="H244" i="10"/>
  <c r="F244" i="10"/>
  <c r="E176" i="10"/>
  <c r="J74" i="6"/>
  <c r="I74" i="6"/>
  <c r="J73" i="6"/>
  <c r="I73" i="6"/>
  <c r="J72" i="6"/>
  <c r="I72" i="6"/>
  <c r="J71" i="6"/>
  <c r="I71" i="6"/>
  <c r="J70" i="6"/>
  <c r="I70" i="6"/>
  <c r="J69" i="6"/>
  <c r="I69" i="6"/>
  <c r="J38" i="6"/>
  <c r="I38" i="6"/>
  <c r="J37" i="6"/>
  <c r="I37" i="6"/>
  <c r="J36" i="6"/>
  <c r="I36" i="6"/>
  <c r="J35" i="6"/>
  <c r="I35" i="6"/>
  <c r="J34" i="6"/>
  <c r="I34" i="6"/>
  <c r="J33" i="6"/>
  <c r="I33" i="6"/>
  <c r="J32" i="6"/>
  <c r="I32" i="6"/>
  <c r="J31" i="6"/>
  <c r="I31" i="6"/>
  <c r="B245" i="10" l="1"/>
  <c r="C38" i="10"/>
  <c r="G38" i="10"/>
  <c r="E38" i="10"/>
  <c r="E72" i="10" s="1"/>
  <c r="J38" i="10"/>
  <c r="J72" i="10" s="1"/>
  <c r="B38" i="10"/>
  <c r="H38" i="10"/>
  <c r="I38" i="10"/>
  <c r="I72" i="10" s="1"/>
  <c r="D38" i="10"/>
  <c r="F38" i="10"/>
  <c r="D176" i="10"/>
  <c r="E244" i="10"/>
  <c r="L39" i="5"/>
  <c r="K39" i="5"/>
  <c r="G38" i="3"/>
  <c r="G37" i="3"/>
  <c r="G36" i="3"/>
  <c r="H72" i="10" l="1"/>
  <c r="F72" i="10"/>
  <c r="B72" i="10"/>
  <c r="C72" i="10"/>
  <c r="G72" i="10"/>
  <c r="D72" i="10"/>
  <c r="C176" i="10"/>
  <c r="D244" i="10"/>
  <c r="C38" i="3"/>
  <c r="C37" i="3"/>
  <c r="B176" i="10" l="1"/>
  <c r="C244" i="10"/>
  <c r="I39" i="2"/>
  <c r="I38" i="2"/>
  <c r="J38" i="2" s="1"/>
  <c r="C41" i="2"/>
  <c r="B38" i="2"/>
  <c r="E38" i="2"/>
  <c r="N22" i="37" l="1"/>
  <c r="N22" i="48"/>
  <c r="N22" i="34"/>
  <c r="N22" i="47"/>
  <c r="G38" i="2"/>
  <c r="N22" i="41"/>
  <c r="H39" i="5"/>
  <c r="D39" i="5"/>
  <c r="B244" i="10"/>
  <c r="G37" i="10"/>
  <c r="C37" i="10"/>
  <c r="D37" i="10"/>
  <c r="J37" i="10"/>
  <c r="J71" i="10" s="1"/>
  <c r="F37" i="10"/>
  <c r="B37" i="10"/>
  <c r="H37" i="10"/>
  <c r="H71" i="10" s="1"/>
  <c r="I37" i="10"/>
  <c r="I71" i="10" s="1"/>
  <c r="E37" i="10"/>
  <c r="K38" i="2"/>
  <c r="H38" i="2"/>
  <c r="M41" i="2"/>
  <c r="D41" i="2"/>
  <c r="C71" i="10" l="1"/>
  <c r="E71" i="10"/>
  <c r="F71" i="10"/>
  <c r="G71" i="10"/>
  <c r="D71" i="10"/>
  <c r="B71" i="10"/>
  <c r="G39" i="5"/>
  <c r="H38" i="6" s="1"/>
  <c r="F39" i="5"/>
  <c r="L38" i="2"/>
  <c r="E38" i="3"/>
  <c r="AG52" i="39"/>
  <c r="W70" i="39" s="1"/>
  <c r="AG51" i="39"/>
  <c r="W69" i="39" s="1"/>
  <c r="AG50" i="39"/>
  <c r="W68" i="39" s="1"/>
  <c r="AG49" i="39"/>
  <c r="W67" i="39" s="1"/>
  <c r="AG48" i="39"/>
  <c r="W66" i="39" s="1"/>
  <c r="AG47" i="39"/>
  <c r="W65" i="39" s="1"/>
  <c r="AG46" i="39"/>
  <c r="W64" i="39" s="1"/>
  <c r="AG45" i="39"/>
  <c r="W63" i="39" s="1"/>
  <c r="AG44" i="39"/>
  <c r="W62" i="39" s="1"/>
  <c r="AG43" i="39"/>
  <c r="W61" i="39" s="1"/>
  <c r="AG42" i="39"/>
  <c r="W60" i="39" s="1"/>
  <c r="W59" i="39" s="1"/>
  <c r="AE23" i="39"/>
  <c r="AE24" i="39" s="1"/>
  <c r="AE25" i="39" s="1"/>
  <c r="AD23" i="39"/>
  <c r="AD24" i="39" s="1"/>
  <c r="AC23" i="39"/>
  <c r="AC24" i="39" s="1"/>
  <c r="AB23" i="39"/>
  <c r="AB24" i="39" s="1"/>
  <c r="AA23" i="39"/>
  <c r="Z23" i="39"/>
  <c r="Y23" i="39"/>
  <c r="X23" i="39"/>
  <c r="X24" i="39" s="1"/>
  <c r="X25" i="39" s="1"/>
  <c r="W23" i="39"/>
  <c r="W24" i="39" s="1"/>
  <c r="W25" i="39" s="1"/>
  <c r="V23" i="39"/>
  <c r="V24" i="39" s="1"/>
  <c r="U23" i="39"/>
  <c r="U24" i="39" s="1"/>
  <c r="S23" i="39"/>
  <c r="P42" i="39"/>
  <c r="F60" i="39" s="1"/>
  <c r="F59" i="39" s="1"/>
  <c r="P43" i="39"/>
  <c r="F61" i="39" s="1"/>
  <c r="P53" i="39"/>
  <c r="F71" i="39" s="1"/>
  <c r="P52" i="39"/>
  <c r="F70" i="39" s="1"/>
  <c r="P51" i="39"/>
  <c r="F69" i="39" s="1"/>
  <c r="P50" i="39"/>
  <c r="F68" i="39" s="1"/>
  <c r="P49" i="39"/>
  <c r="F67" i="39" s="1"/>
  <c r="P48" i="39"/>
  <c r="F66" i="39" s="1"/>
  <c r="P47" i="39"/>
  <c r="F65" i="39" s="1"/>
  <c r="P45" i="39"/>
  <c r="F63" i="39" s="1"/>
  <c r="P44" i="39"/>
  <c r="F62" i="39" s="1"/>
  <c r="P46" i="39"/>
  <c r="F64" i="39" s="1"/>
  <c r="N23" i="39"/>
  <c r="N24" i="39" s="1"/>
  <c r="M23" i="39"/>
  <c r="M24" i="39" s="1"/>
  <c r="L23" i="39"/>
  <c r="L24" i="39" s="1"/>
  <c r="K23" i="39"/>
  <c r="K24" i="39" s="1"/>
  <c r="J23" i="39"/>
  <c r="J24" i="39" s="1"/>
  <c r="J25" i="39" s="1"/>
  <c r="I23" i="39"/>
  <c r="I24" i="39" s="1"/>
  <c r="H23" i="39"/>
  <c r="H24" i="39" s="1"/>
  <c r="H25" i="39" s="1"/>
  <c r="G23" i="39"/>
  <c r="G24" i="39" s="1"/>
  <c r="F23" i="39"/>
  <c r="F24" i="39" s="1"/>
  <c r="E23" i="39"/>
  <c r="E24" i="39" s="1"/>
  <c r="D23" i="39"/>
  <c r="D24" i="39" s="1"/>
  <c r="C23" i="39"/>
  <c r="C24" i="39" s="1"/>
  <c r="B23" i="39"/>
  <c r="B24" i="39" s="1"/>
  <c r="B25" i="39" s="1"/>
  <c r="B11" i="40"/>
  <c r="C11" i="40"/>
  <c r="M11" i="40" s="1"/>
  <c r="D11" i="40"/>
  <c r="N11" i="40" s="1"/>
  <c r="E11" i="40"/>
  <c r="J11" i="40" s="1"/>
  <c r="F11" i="40"/>
  <c r="K11" i="40" s="1"/>
  <c r="G11" i="40"/>
  <c r="B12" i="40"/>
  <c r="C12" i="40"/>
  <c r="M12" i="40" s="1"/>
  <c r="D12" i="40"/>
  <c r="N12" i="40" s="1"/>
  <c r="E12" i="40"/>
  <c r="O12" i="40" s="1"/>
  <c r="F12" i="40"/>
  <c r="K12" i="40" s="1"/>
  <c r="G12" i="40"/>
  <c r="L12" i="40" s="1"/>
  <c r="B13" i="40"/>
  <c r="C13" i="40"/>
  <c r="M13" i="40" s="1"/>
  <c r="D13" i="40"/>
  <c r="N13" i="40" s="1"/>
  <c r="E13" i="40"/>
  <c r="J13" i="40" s="1"/>
  <c r="F13" i="40"/>
  <c r="K13" i="40" s="1"/>
  <c r="G13" i="40"/>
  <c r="L13" i="40" s="1"/>
  <c r="B14" i="40"/>
  <c r="C14" i="40"/>
  <c r="H14" i="40" s="1"/>
  <c r="D14" i="40"/>
  <c r="N14" i="40" s="1"/>
  <c r="E14" i="40"/>
  <c r="O14" i="40" s="1"/>
  <c r="F14" i="40"/>
  <c r="P14" i="40" s="1"/>
  <c r="G14" i="40"/>
  <c r="L14" i="40" s="1"/>
  <c r="B15" i="40"/>
  <c r="C15" i="40"/>
  <c r="H15" i="40" s="1"/>
  <c r="D15" i="40"/>
  <c r="I15" i="40" s="1"/>
  <c r="E15" i="40"/>
  <c r="J15" i="40" s="1"/>
  <c r="F15" i="40"/>
  <c r="K15" i="40" s="1"/>
  <c r="G15" i="40"/>
  <c r="L15" i="40" s="1"/>
  <c r="B16" i="40"/>
  <c r="C16" i="40"/>
  <c r="M16" i="40" s="1"/>
  <c r="D16" i="40"/>
  <c r="N16" i="40" s="1"/>
  <c r="E16" i="40"/>
  <c r="O16" i="40" s="1"/>
  <c r="F16" i="40"/>
  <c r="K16" i="40" s="1"/>
  <c r="G16" i="40"/>
  <c r="L16" i="40" s="1"/>
  <c r="B17" i="40"/>
  <c r="C17" i="40"/>
  <c r="M17" i="40" s="1"/>
  <c r="D17" i="40"/>
  <c r="I17" i="40" s="1"/>
  <c r="E17" i="40"/>
  <c r="O17" i="40" s="1"/>
  <c r="F17" i="40"/>
  <c r="P17" i="40" s="1"/>
  <c r="G17" i="40"/>
  <c r="L17" i="40" s="1"/>
  <c r="B18" i="40"/>
  <c r="C18" i="40"/>
  <c r="H18" i="40" s="1"/>
  <c r="D18" i="40"/>
  <c r="I18" i="40" s="1"/>
  <c r="E18" i="40"/>
  <c r="O18" i="40" s="1"/>
  <c r="F18" i="40"/>
  <c r="K18" i="40" s="1"/>
  <c r="G18" i="40"/>
  <c r="L18" i="40" s="1"/>
  <c r="B19" i="40"/>
  <c r="C19" i="40"/>
  <c r="M19" i="40" s="1"/>
  <c r="D19" i="40"/>
  <c r="N19" i="40" s="1"/>
  <c r="E19" i="40"/>
  <c r="O19" i="40" s="1"/>
  <c r="F19" i="40"/>
  <c r="P19" i="40" s="1"/>
  <c r="G19" i="40"/>
  <c r="L19" i="40" s="1"/>
  <c r="B20" i="40"/>
  <c r="C20" i="40"/>
  <c r="M20" i="40" s="1"/>
  <c r="D20" i="40"/>
  <c r="I20" i="40" s="1"/>
  <c r="E20" i="40"/>
  <c r="J20" i="40" s="1"/>
  <c r="F20" i="40"/>
  <c r="P20" i="40" s="1"/>
  <c r="G20" i="40"/>
  <c r="L20" i="40" s="1"/>
  <c r="B21" i="40"/>
  <c r="C21" i="40"/>
  <c r="M21" i="40" s="1"/>
  <c r="D21" i="40"/>
  <c r="N21" i="40" s="1"/>
  <c r="E21" i="40"/>
  <c r="J21" i="40" s="1"/>
  <c r="F21" i="40"/>
  <c r="K21" i="40" s="1"/>
  <c r="G21" i="40"/>
  <c r="L21" i="40" s="1"/>
  <c r="B22" i="40"/>
  <c r="C22" i="40"/>
  <c r="M22" i="40" s="1"/>
  <c r="D22" i="40"/>
  <c r="N22" i="40" s="1"/>
  <c r="E22" i="40"/>
  <c r="J22" i="40" s="1"/>
  <c r="F22" i="40"/>
  <c r="P22" i="40" s="1"/>
  <c r="G22" i="40"/>
  <c r="L22" i="40" s="1"/>
  <c r="B23" i="40"/>
  <c r="C23" i="40"/>
  <c r="H23" i="40" s="1"/>
  <c r="D23" i="40"/>
  <c r="I23" i="40" s="1"/>
  <c r="E23" i="40"/>
  <c r="J23" i="40" s="1"/>
  <c r="F23" i="40"/>
  <c r="K23" i="40" s="1"/>
  <c r="G23" i="40"/>
  <c r="L23" i="40" s="1"/>
  <c r="B24" i="40"/>
  <c r="C24" i="40"/>
  <c r="H24" i="40" s="1"/>
  <c r="D24" i="40"/>
  <c r="N24" i="40" s="1"/>
  <c r="E24" i="40"/>
  <c r="O24" i="40" s="1"/>
  <c r="F24" i="40"/>
  <c r="K24" i="40" s="1"/>
  <c r="G24" i="40"/>
  <c r="L24" i="40" s="1"/>
  <c r="B26" i="40"/>
  <c r="C26" i="40"/>
  <c r="M26" i="40" s="1"/>
  <c r="D26" i="40"/>
  <c r="I26" i="40" s="1"/>
  <c r="E26" i="40"/>
  <c r="J26" i="40" s="1"/>
  <c r="F26" i="40"/>
  <c r="K26" i="40" s="1"/>
  <c r="G26" i="40"/>
  <c r="L26" i="40" s="1"/>
  <c r="B28" i="40"/>
  <c r="C28" i="40"/>
  <c r="M28" i="40" s="1"/>
  <c r="D28" i="40"/>
  <c r="I28" i="40" s="1"/>
  <c r="E28" i="40"/>
  <c r="O28" i="40" s="1"/>
  <c r="F28" i="40"/>
  <c r="P28" i="40" s="1"/>
  <c r="G28" i="40"/>
  <c r="L28" i="40" s="1"/>
  <c r="B29" i="40"/>
  <c r="C29" i="40"/>
  <c r="M29" i="40" s="1"/>
  <c r="D29" i="40"/>
  <c r="I29" i="40" s="1"/>
  <c r="E29" i="40"/>
  <c r="O29" i="40" s="1"/>
  <c r="F29" i="40"/>
  <c r="P29" i="40" s="1"/>
  <c r="G29" i="40"/>
  <c r="L29" i="40" s="1"/>
  <c r="B31" i="40"/>
  <c r="C31" i="40"/>
  <c r="M31" i="40" s="1"/>
  <c r="D31" i="40"/>
  <c r="N31" i="40" s="1"/>
  <c r="E31" i="40"/>
  <c r="O31" i="40" s="1"/>
  <c r="F31" i="40"/>
  <c r="P31" i="40" s="1"/>
  <c r="G31" i="40"/>
  <c r="L31" i="40" s="1"/>
  <c r="B32" i="40"/>
  <c r="C32" i="40"/>
  <c r="M32" i="40" s="1"/>
  <c r="D32" i="40"/>
  <c r="N32" i="40" s="1"/>
  <c r="E32" i="40"/>
  <c r="J32" i="40" s="1"/>
  <c r="F32" i="40"/>
  <c r="K32" i="40" s="1"/>
  <c r="G32" i="40"/>
  <c r="L32" i="40" s="1"/>
  <c r="B34" i="40"/>
  <c r="C34" i="40"/>
  <c r="M34" i="40" s="1"/>
  <c r="D34" i="40"/>
  <c r="N34" i="40" s="1"/>
  <c r="E34" i="40"/>
  <c r="J34" i="40" s="1"/>
  <c r="F34" i="40"/>
  <c r="P34" i="40" s="1"/>
  <c r="G34" i="40"/>
  <c r="L34" i="40" s="1"/>
  <c r="B35" i="40"/>
  <c r="C35" i="40"/>
  <c r="H35" i="40" s="1"/>
  <c r="D35" i="40"/>
  <c r="I35" i="40" s="1"/>
  <c r="E35" i="40"/>
  <c r="O35" i="40" s="1"/>
  <c r="F35" i="40"/>
  <c r="P35" i="40" s="1"/>
  <c r="G35" i="40"/>
  <c r="L35" i="40" s="1"/>
  <c r="B36" i="40"/>
  <c r="C36" i="40"/>
  <c r="H36" i="40" s="1"/>
  <c r="D36" i="40"/>
  <c r="N36" i="40" s="1"/>
  <c r="E36" i="40"/>
  <c r="O36" i="40" s="1"/>
  <c r="F36" i="40"/>
  <c r="K36" i="40" s="1"/>
  <c r="G36" i="40"/>
  <c r="L36" i="40" s="1"/>
  <c r="B37" i="40"/>
  <c r="C37" i="40"/>
  <c r="M37" i="40" s="1"/>
  <c r="D37" i="40"/>
  <c r="I37" i="40" s="1"/>
  <c r="E37" i="40"/>
  <c r="J37" i="40" s="1"/>
  <c r="F37" i="40"/>
  <c r="P37" i="40" s="1"/>
  <c r="G37" i="40"/>
  <c r="L37" i="40" s="1"/>
  <c r="P12" i="40" l="1"/>
  <c r="H75" i="6"/>
  <c r="E38" i="6"/>
  <c r="K38" i="6" s="1"/>
  <c r="M39" i="5"/>
  <c r="K20" i="40"/>
  <c r="J19" i="40"/>
  <c r="K17" i="40"/>
  <c r="J16" i="40"/>
  <c r="Q15" i="40"/>
  <c r="J14" i="40"/>
  <c r="I13" i="40"/>
  <c r="H11" i="40"/>
  <c r="K14" i="40"/>
  <c r="I11" i="40"/>
  <c r="J17" i="40"/>
  <c r="I16" i="40"/>
  <c r="I14" i="40"/>
  <c r="K31" i="40"/>
  <c r="K19" i="40"/>
  <c r="AB25" i="39"/>
  <c r="U25" i="39"/>
  <c r="Z24" i="39"/>
  <c r="X26" i="39"/>
  <c r="AD25" i="39"/>
  <c r="Y24" i="39"/>
  <c r="W26" i="39"/>
  <c r="V25" i="39"/>
  <c r="S24" i="39"/>
  <c r="AA24" i="39"/>
  <c r="AE26" i="39"/>
  <c r="AC25" i="39"/>
  <c r="H26" i="39"/>
  <c r="J26" i="39"/>
  <c r="C25" i="39"/>
  <c r="K25" i="39"/>
  <c r="I25" i="39"/>
  <c r="L25" i="39"/>
  <c r="E25" i="39"/>
  <c r="M25" i="39"/>
  <c r="D25" i="39"/>
  <c r="F25" i="39"/>
  <c r="N25" i="39"/>
  <c r="G25" i="39"/>
  <c r="B26" i="39"/>
  <c r="I34" i="40"/>
  <c r="Q35" i="40"/>
  <c r="I19" i="40"/>
  <c r="Q31" i="40"/>
  <c r="I22" i="40"/>
  <c r="I32" i="40"/>
  <c r="Q23" i="40"/>
  <c r="K37" i="40"/>
  <c r="J36" i="40"/>
  <c r="O37" i="40"/>
  <c r="O34" i="40"/>
  <c r="I36" i="40"/>
  <c r="K34" i="40"/>
  <c r="N29" i="40"/>
  <c r="P26" i="40"/>
  <c r="K29" i="40"/>
  <c r="O26" i="40"/>
  <c r="O22" i="40"/>
  <c r="J29" i="40"/>
  <c r="J24" i="40"/>
  <c r="I24" i="40"/>
  <c r="K22" i="40"/>
  <c r="Q20" i="40"/>
  <c r="I21" i="40"/>
  <c r="N26" i="40"/>
  <c r="P23" i="40"/>
  <c r="N20" i="40"/>
  <c r="P18" i="40"/>
  <c r="O15" i="40"/>
  <c r="N23" i="40"/>
  <c r="P21" i="40"/>
  <c r="N15" i="40"/>
  <c r="P13" i="40"/>
  <c r="K35" i="40"/>
  <c r="O32" i="40"/>
  <c r="J31" i="40"/>
  <c r="O21" i="40"/>
  <c r="Q19" i="40"/>
  <c r="N18" i="40"/>
  <c r="P16" i="40"/>
  <c r="O13" i="40"/>
  <c r="J12" i="40"/>
  <c r="J35" i="40"/>
  <c r="I31" i="40"/>
  <c r="K28" i="40"/>
  <c r="Q14" i="40"/>
  <c r="I12" i="40"/>
  <c r="O11" i="40"/>
  <c r="N37" i="40"/>
  <c r="O20" i="40"/>
  <c r="N17" i="40"/>
  <c r="P15" i="40"/>
  <c r="Q21" i="40"/>
  <c r="Q36" i="40"/>
  <c r="N35" i="40"/>
  <c r="P32" i="40"/>
  <c r="P36" i="40"/>
  <c r="N28" i="40"/>
  <c r="P24" i="40"/>
  <c r="Q22" i="40"/>
  <c r="Q37" i="40"/>
  <c r="J28" i="40"/>
  <c r="Q26" i="40"/>
  <c r="J18" i="40"/>
  <c r="Q17" i="40"/>
  <c r="Q28" i="40"/>
  <c r="Q18" i="40"/>
  <c r="Q32" i="40"/>
  <c r="O23" i="40"/>
  <c r="Q13" i="40"/>
  <c r="Q24" i="40"/>
  <c r="Q16" i="40"/>
  <c r="Q29" i="40"/>
  <c r="P11" i="40"/>
  <c r="Q34" i="40"/>
  <c r="Q12" i="40"/>
  <c r="H29" i="40"/>
  <c r="H28" i="40"/>
  <c r="H21" i="40"/>
  <c r="H20" i="40"/>
  <c r="H17" i="40"/>
  <c r="H13" i="40"/>
  <c r="H12" i="40"/>
  <c r="H37" i="40"/>
  <c r="H34" i="40"/>
  <c r="H32" i="40"/>
  <c r="H31" i="40"/>
  <c r="H26" i="40"/>
  <c r="H22" i="40"/>
  <c r="H19" i="40"/>
  <c r="H16" i="40"/>
  <c r="M36" i="40"/>
  <c r="M35" i="40"/>
  <c r="M24" i="40"/>
  <c r="M23" i="40"/>
  <c r="M18" i="40"/>
  <c r="M15" i="40"/>
  <c r="M14" i="40"/>
  <c r="O19" i="34"/>
  <c r="P19" i="34" s="1"/>
  <c r="B151" i="29"/>
  <c r="E132" i="29" s="1"/>
  <c r="B113" i="29"/>
  <c r="G94" i="29" s="1"/>
  <c r="B37" i="29"/>
  <c r="G18" i="29" s="1"/>
  <c r="B76" i="29"/>
  <c r="G57" i="29" s="1"/>
  <c r="B28" i="33"/>
  <c r="B29" i="33"/>
  <c r="B30" i="33"/>
  <c r="B31" i="33"/>
  <c r="B32" i="33"/>
  <c r="B33" i="33"/>
  <c r="B34" i="33"/>
  <c r="B35" i="33"/>
  <c r="B36" i="33"/>
  <c r="B37" i="33"/>
  <c r="B38" i="33"/>
  <c r="B39" i="33"/>
  <c r="B137" i="33"/>
  <c r="B127" i="33"/>
  <c r="B128" i="33"/>
  <c r="B129" i="33"/>
  <c r="B130" i="33"/>
  <c r="B131" i="33"/>
  <c r="B132" i="33"/>
  <c r="B133" i="33"/>
  <c r="B134" i="33"/>
  <c r="B135" i="33"/>
  <c r="B136" i="33"/>
  <c r="B138" i="33"/>
  <c r="B107" i="33"/>
  <c r="B108" i="33"/>
  <c r="B109" i="33"/>
  <c r="B110" i="33"/>
  <c r="B111" i="33"/>
  <c r="B112" i="33"/>
  <c r="B113" i="33"/>
  <c r="B114" i="33"/>
  <c r="B122" i="33"/>
  <c r="B88" i="33"/>
  <c r="B89" i="33"/>
  <c r="B90" i="33"/>
  <c r="B91" i="33"/>
  <c r="B92" i="33"/>
  <c r="B93" i="33"/>
  <c r="B94" i="33"/>
  <c r="B95" i="33"/>
  <c r="B96" i="33"/>
  <c r="B97" i="33"/>
  <c r="B98" i="33"/>
  <c r="B99" i="33"/>
  <c r="C63" i="33"/>
  <c r="D63" i="33"/>
  <c r="E63" i="33"/>
  <c r="F63" i="33"/>
  <c r="G63" i="33"/>
  <c r="H63" i="33"/>
  <c r="I63" i="33"/>
  <c r="D43" i="33"/>
  <c r="E43" i="33"/>
  <c r="F43" i="33"/>
  <c r="G43" i="33"/>
  <c r="H43" i="33"/>
  <c r="I43" i="33"/>
  <c r="G132" i="29" l="1"/>
  <c r="B132" i="29"/>
  <c r="C132" i="29"/>
  <c r="D18" i="29"/>
  <c r="D132" i="29"/>
  <c r="F132" i="29"/>
  <c r="X27" i="39"/>
  <c r="Y25" i="39"/>
  <c r="AC26" i="39"/>
  <c r="AD26" i="39"/>
  <c r="AE27" i="39"/>
  <c r="U26" i="39"/>
  <c r="V26" i="39"/>
  <c r="AA25" i="39"/>
  <c r="Z25" i="39"/>
  <c r="S25" i="39"/>
  <c r="W27" i="39"/>
  <c r="AB26" i="39"/>
  <c r="M26" i="39"/>
  <c r="N26" i="39"/>
  <c r="K26" i="39"/>
  <c r="E26" i="39"/>
  <c r="F26" i="39"/>
  <c r="C26" i="39"/>
  <c r="B27" i="39"/>
  <c r="L26" i="39"/>
  <c r="J27" i="39"/>
  <c r="I26" i="39"/>
  <c r="G26" i="39"/>
  <c r="D26" i="39"/>
  <c r="H27" i="39"/>
  <c r="E18" i="29"/>
  <c r="F18" i="29"/>
  <c r="B18" i="29"/>
  <c r="C18" i="29"/>
  <c r="D94" i="29"/>
  <c r="E94" i="29"/>
  <c r="B94" i="29"/>
  <c r="F94" i="29"/>
  <c r="C94" i="29"/>
  <c r="D57" i="29"/>
  <c r="E57" i="29"/>
  <c r="B57" i="29"/>
  <c r="F57" i="29"/>
  <c r="C57" i="29"/>
  <c r="B43" i="33"/>
  <c r="M53" i="22"/>
  <c r="L53" i="22"/>
  <c r="K53" i="22"/>
  <c r="J53" i="22"/>
  <c r="I53" i="22"/>
  <c r="H53" i="22"/>
  <c r="G53" i="22"/>
  <c r="F53" i="22"/>
  <c r="M52" i="22"/>
  <c r="L52" i="22"/>
  <c r="K52" i="22"/>
  <c r="J52" i="22"/>
  <c r="I52" i="22"/>
  <c r="H52" i="22"/>
  <c r="G52" i="22"/>
  <c r="F52" i="22"/>
  <c r="M36" i="22"/>
  <c r="L36" i="22"/>
  <c r="K36" i="22"/>
  <c r="J36" i="22"/>
  <c r="I36" i="22"/>
  <c r="H36" i="22"/>
  <c r="G36" i="22"/>
  <c r="F36" i="22"/>
  <c r="M19" i="22"/>
  <c r="L19" i="22"/>
  <c r="K19" i="22"/>
  <c r="J19" i="22"/>
  <c r="I19" i="22"/>
  <c r="H19" i="22"/>
  <c r="G19" i="22"/>
  <c r="F19" i="22"/>
  <c r="G39" i="21"/>
  <c r="M22" i="21"/>
  <c r="G22" i="21"/>
  <c r="H22" i="21" s="1"/>
  <c r="P53" i="20"/>
  <c r="O53" i="20"/>
  <c r="N53" i="20"/>
  <c r="M53" i="20"/>
  <c r="L53" i="20"/>
  <c r="H53" i="20"/>
  <c r="E53" i="20"/>
  <c r="P36" i="20"/>
  <c r="O36" i="20"/>
  <c r="N36" i="20"/>
  <c r="M36" i="20"/>
  <c r="L36" i="20"/>
  <c r="H36" i="20"/>
  <c r="L26" i="20"/>
  <c r="L27" i="20"/>
  <c r="L28" i="20"/>
  <c r="L29" i="20"/>
  <c r="L30" i="20"/>
  <c r="L31" i="20"/>
  <c r="L32" i="20"/>
  <c r="L33" i="20"/>
  <c r="L34" i="20"/>
  <c r="L35" i="20"/>
  <c r="L37" i="20"/>
  <c r="E36" i="20"/>
  <c r="P19" i="20"/>
  <c r="O19" i="20"/>
  <c r="N19" i="20"/>
  <c r="M19" i="20"/>
  <c r="L19" i="20"/>
  <c r="U56" i="19"/>
  <c r="U46" i="19"/>
  <c r="U47" i="19"/>
  <c r="U48" i="19"/>
  <c r="U49" i="19"/>
  <c r="U50" i="19"/>
  <c r="U51" i="19"/>
  <c r="U52" i="19"/>
  <c r="U53" i="19"/>
  <c r="U54" i="19"/>
  <c r="U55" i="19"/>
  <c r="U57" i="19"/>
  <c r="U39" i="19"/>
  <c r="U22" i="19"/>
  <c r="B18" i="16"/>
  <c r="M18" i="16" s="1"/>
  <c r="U74" i="14"/>
  <c r="U68" i="14"/>
  <c r="U57" i="14"/>
  <c r="U51" i="14"/>
  <c r="U40" i="14"/>
  <c r="U34" i="14"/>
  <c r="U22" i="14"/>
  <c r="H39" i="21" l="1"/>
  <c r="P39" i="21" s="1"/>
  <c r="O39" i="21"/>
  <c r="J18" i="16"/>
  <c r="AA26" i="39"/>
  <c r="AB27" i="39"/>
  <c r="AD27" i="39"/>
  <c r="W28" i="39"/>
  <c r="AC27" i="39"/>
  <c r="V27" i="39"/>
  <c r="U27" i="39"/>
  <c r="S26" i="39"/>
  <c r="Y26" i="39"/>
  <c r="Z26" i="39"/>
  <c r="AE28" i="39"/>
  <c r="X28" i="39"/>
  <c r="H28" i="39"/>
  <c r="M27" i="39"/>
  <c r="D27" i="39"/>
  <c r="L27" i="39"/>
  <c r="E27" i="39"/>
  <c r="F27" i="39"/>
  <c r="G27" i="39"/>
  <c r="K27" i="39"/>
  <c r="I27" i="39"/>
  <c r="J28" i="39"/>
  <c r="B28" i="39"/>
  <c r="C27" i="39"/>
  <c r="N27" i="39"/>
  <c r="K18" i="16"/>
  <c r="H18" i="16"/>
  <c r="L18" i="16"/>
  <c r="I18" i="16"/>
  <c r="O22" i="21"/>
  <c r="N22" i="21"/>
  <c r="P22" i="21" s="1"/>
  <c r="Y27" i="39" l="1"/>
  <c r="AA27" i="39"/>
  <c r="X29" i="39"/>
  <c r="AC28" i="39"/>
  <c r="S27" i="39"/>
  <c r="W29" i="39"/>
  <c r="U28" i="39"/>
  <c r="AD28" i="39"/>
  <c r="AE29" i="39"/>
  <c r="Z27" i="39"/>
  <c r="V28" i="39"/>
  <c r="AB28" i="39"/>
  <c r="N28" i="39"/>
  <c r="H29" i="39"/>
  <c r="C28" i="39"/>
  <c r="L28" i="39"/>
  <c r="I28" i="39"/>
  <c r="B29" i="39"/>
  <c r="E28" i="39"/>
  <c r="K28" i="39"/>
  <c r="G28" i="39"/>
  <c r="D28" i="39"/>
  <c r="J29" i="39"/>
  <c r="F28" i="39"/>
  <c r="M28" i="39"/>
  <c r="AC29" i="39" l="1"/>
  <c r="Z28" i="39"/>
  <c r="U29" i="39"/>
  <c r="W30" i="39"/>
  <c r="X30" i="39"/>
  <c r="AA28" i="39"/>
  <c r="S28" i="39"/>
  <c r="Y28" i="39"/>
  <c r="V29" i="39"/>
  <c r="AE30" i="39"/>
  <c r="AB29" i="39"/>
  <c r="AD29" i="39"/>
  <c r="L29" i="39"/>
  <c r="C29" i="39"/>
  <c r="F29" i="39"/>
  <c r="D29" i="39"/>
  <c r="H30" i="39"/>
  <c r="K29" i="39"/>
  <c r="J30" i="39"/>
  <c r="B30" i="39"/>
  <c r="E29" i="39"/>
  <c r="M29" i="39"/>
  <c r="G29" i="39"/>
  <c r="I29" i="39"/>
  <c r="N29" i="39"/>
  <c r="O19" i="41"/>
  <c r="H208" i="10"/>
  <c r="B208" i="10"/>
  <c r="J208" i="10"/>
  <c r="I208" i="10"/>
  <c r="G208" i="10"/>
  <c r="F208" i="10"/>
  <c r="E208" i="10"/>
  <c r="D208" i="10"/>
  <c r="C208" i="10"/>
  <c r="P19" i="41" l="1"/>
  <c r="B78" i="33" s="1"/>
  <c r="B58" i="33"/>
  <c r="S29" i="39"/>
  <c r="V30" i="39"/>
  <c r="AB30" i="39"/>
  <c r="W31" i="39"/>
  <c r="AE31" i="39"/>
  <c r="U30" i="39"/>
  <c r="AA29" i="39"/>
  <c r="Z29" i="39"/>
  <c r="Y29" i="39"/>
  <c r="X31" i="39"/>
  <c r="AC30" i="39"/>
  <c r="AD30" i="39"/>
  <c r="I30" i="39"/>
  <c r="G30" i="39"/>
  <c r="D30" i="39"/>
  <c r="J31" i="39"/>
  <c r="K30" i="39"/>
  <c r="C30" i="39"/>
  <c r="B31" i="39"/>
  <c r="F30" i="39"/>
  <c r="M30" i="39"/>
  <c r="N30" i="39"/>
  <c r="E30" i="39"/>
  <c r="H31" i="39"/>
  <c r="L30" i="39"/>
  <c r="K148" i="13"/>
  <c r="J148" i="13"/>
  <c r="I148" i="13"/>
  <c r="H148" i="13"/>
  <c r="G148" i="13"/>
  <c r="F148" i="13"/>
  <c r="E148" i="13"/>
  <c r="B129" i="13"/>
  <c r="B110" i="13"/>
  <c r="K55" i="13"/>
  <c r="J55" i="13"/>
  <c r="I55" i="13"/>
  <c r="K35" i="13"/>
  <c r="J35" i="13"/>
  <c r="I35" i="13"/>
  <c r="B148" i="13" l="1"/>
  <c r="AA30" i="39"/>
  <c r="AC31" i="39"/>
  <c r="X32" i="39"/>
  <c r="Y30" i="39"/>
  <c r="AD31" i="39"/>
  <c r="S30" i="39"/>
  <c r="AB31" i="39"/>
  <c r="V31" i="39"/>
  <c r="U31" i="39"/>
  <c r="AE32" i="39"/>
  <c r="W32" i="39"/>
  <c r="Z30" i="39"/>
  <c r="H32" i="39"/>
  <c r="F31" i="39"/>
  <c r="B32" i="39"/>
  <c r="N31" i="39"/>
  <c r="G31" i="39"/>
  <c r="J32" i="39"/>
  <c r="E31" i="39"/>
  <c r="D31" i="39"/>
  <c r="C31" i="39"/>
  <c r="L31" i="39"/>
  <c r="M31" i="39"/>
  <c r="K31" i="39"/>
  <c r="I31" i="39"/>
  <c r="W33" i="39" l="1"/>
  <c r="AB32" i="39"/>
  <c r="Y31" i="39"/>
  <c r="V32" i="39"/>
  <c r="AE33" i="39"/>
  <c r="X33" i="39"/>
  <c r="S31" i="39"/>
  <c r="AC32" i="39"/>
  <c r="Z31" i="39"/>
  <c r="U32" i="39"/>
  <c r="AD32" i="39"/>
  <c r="AA31" i="39"/>
  <c r="K32" i="39"/>
  <c r="D32" i="39"/>
  <c r="B33" i="39"/>
  <c r="J33" i="39"/>
  <c r="M32" i="39"/>
  <c r="L32" i="39"/>
  <c r="F32" i="39"/>
  <c r="N32" i="39"/>
  <c r="E32" i="39"/>
  <c r="I32" i="39"/>
  <c r="C32" i="39"/>
  <c r="G32" i="39"/>
  <c r="H33" i="39"/>
  <c r="AD33" i="39" l="1"/>
  <c r="Y32" i="39"/>
  <c r="AE34" i="39"/>
  <c r="S32" i="39"/>
  <c r="U33" i="39"/>
  <c r="X34" i="39"/>
  <c r="Z32" i="39"/>
  <c r="AB33" i="39"/>
  <c r="AA32" i="39"/>
  <c r="AC33" i="39"/>
  <c r="W34" i="39"/>
  <c r="V33" i="39"/>
  <c r="N33" i="39"/>
  <c r="G33" i="39"/>
  <c r="B34" i="39"/>
  <c r="L33" i="39"/>
  <c r="F33" i="39"/>
  <c r="I33" i="39"/>
  <c r="D33" i="39"/>
  <c r="J34" i="39"/>
  <c r="C33" i="39"/>
  <c r="H34" i="39"/>
  <c r="E33" i="39"/>
  <c r="M33" i="39"/>
  <c r="K33" i="39"/>
  <c r="J174" i="10"/>
  <c r="J242" i="10" s="1"/>
  <c r="I174" i="10"/>
  <c r="I242" i="10" s="1"/>
  <c r="H374" i="8"/>
  <c r="H407" i="8" s="1"/>
  <c r="G374" i="8"/>
  <c r="G407" i="8" s="1"/>
  <c r="F374" i="8"/>
  <c r="F407" i="8" s="1"/>
  <c r="E374" i="8"/>
  <c r="E407" i="8" s="1"/>
  <c r="D374" i="8"/>
  <c r="D407" i="8" s="1"/>
  <c r="C374" i="8"/>
  <c r="C407" i="8" s="1"/>
  <c r="B374" i="8"/>
  <c r="B407" i="8" s="1"/>
  <c r="H137" i="8"/>
  <c r="G137" i="8"/>
  <c r="F137" i="8"/>
  <c r="E137" i="8"/>
  <c r="D137" i="8"/>
  <c r="C137" i="8"/>
  <c r="B137" i="8"/>
  <c r="H307" i="8"/>
  <c r="G307" i="8"/>
  <c r="F307" i="8"/>
  <c r="E307" i="8"/>
  <c r="D307" i="8"/>
  <c r="C307" i="8"/>
  <c r="B307" i="8"/>
  <c r="H174" i="10" l="1"/>
  <c r="H242" i="10" s="1"/>
  <c r="G33" i="8"/>
  <c r="H19" i="33"/>
  <c r="H33" i="8"/>
  <c r="H67" i="8" s="1"/>
  <c r="I19" i="33"/>
  <c r="D33" i="8"/>
  <c r="E19" i="33"/>
  <c r="C33" i="8"/>
  <c r="D19" i="33"/>
  <c r="E33" i="8"/>
  <c r="E67" i="8" s="1"/>
  <c r="F19" i="33"/>
  <c r="B33" i="8"/>
  <c r="B67" i="8" s="1"/>
  <c r="C19" i="33"/>
  <c r="F33" i="8"/>
  <c r="F67" i="8" s="1"/>
  <c r="G19" i="33"/>
  <c r="W35" i="39"/>
  <c r="Z33" i="39"/>
  <c r="AC34" i="39"/>
  <c r="Y33" i="39"/>
  <c r="S33" i="39"/>
  <c r="AE35" i="39"/>
  <c r="X35" i="39"/>
  <c r="AA33" i="39"/>
  <c r="V34" i="39"/>
  <c r="AB34" i="39"/>
  <c r="U34" i="39"/>
  <c r="AD34" i="39"/>
  <c r="K34" i="39"/>
  <c r="N34" i="39"/>
  <c r="M34" i="39"/>
  <c r="E34" i="39"/>
  <c r="D34" i="39"/>
  <c r="B35" i="39"/>
  <c r="C34" i="39"/>
  <c r="J35" i="39"/>
  <c r="I34" i="39"/>
  <c r="G34" i="39"/>
  <c r="F34" i="39"/>
  <c r="L34" i="39"/>
  <c r="H35" i="39"/>
  <c r="G67" i="8"/>
  <c r="F31" i="7"/>
  <c r="J31" i="7" s="1"/>
  <c r="E31" i="7"/>
  <c r="I31" i="7" s="1"/>
  <c r="D31" i="7"/>
  <c r="H31" i="7" s="1"/>
  <c r="C31" i="7"/>
  <c r="G31" i="7" s="1"/>
  <c r="B31" i="7"/>
  <c r="F30" i="7"/>
  <c r="J30" i="7" s="1"/>
  <c r="E30" i="7"/>
  <c r="I30" i="7" s="1"/>
  <c r="D30" i="7"/>
  <c r="H30" i="7" s="1"/>
  <c r="C30" i="7"/>
  <c r="G30" i="7" s="1"/>
  <c r="B30" i="7"/>
  <c r="F29" i="7"/>
  <c r="J29" i="7" s="1"/>
  <c r="E29" i="7"/>
  <c r="I29" i="7" s="1"/>
  <c r="D29" i="7"/>
  <c r="H29" i="7" s="1"/>
  <c r="C29" i="7"/>
  <c r="G29" i="7" s="1"/>
  <c r="B29" i="7"/>
  <c r="E46" i="6"/>
  <c r="L36" i="5"/>
  <c r="K36" i="5"/>
  <c r="G35" i="3"/>
  <c r="C35" i="3"/>
  <c r="W36" i="39" l="1"/>
  <c r="J36" i="39"/>
  <c r="B36" i="39"/>
  <c r="X36" i="39"/>
  <c r="H36" i="39"/>
  <c r="AE36" i="39"/>
  <c r="G174" i="10"/>
  <c r="F174" i="10" s="1"/>
  <c r="E174" i="10" s="1"/>
  <c r="C67" i="8"/>
  <c r="D67" i="8"/>
  <c r="U35" i="39"/>
  <c r="AB35" i="39"/>
  <c r="AC35" i="39"/>
  <c r="S34" i="39"/>
  <c r="V35" i="39"/>
  <c r="Z34" i="39"/>
  <c r="AD35" i="39"/>
  <c r="Y34" i="39"/>
  <c r="AA34" i="39"/>
  <c r="C35" i="39"/>
  <c r="M35" i="39"/>
  <c r="L35" i="39"/>
  <c r="G35" i="39"/>
  <c r="N35" i="39"/>
  <c r="E35" i="39"/>
  <c r="F35" i="39"/>
  <c r="I35" i="39"/>
  <c r="D35" i="39"/>
  <c r="K35" i="39"/>
  <c r="F242" i="10"/>
  <c r="E35" i="2"/>
  <c r="B35" i="2"/>
  <c r="N19" i="41" l="1"/>
  <c r="N19" i="37"/>
  <c r="N19" i="34"/>
  <c r="N19" i="47"/>
  <c r="N19" i="48"/>
  <c r="G242" i="10"/>
  <c r="AC36" i="39"/>
  <c r="J37" i="39"/>
  <c r="J54" i="39" s="1"/>
  <c r="U36" i="39"/>
  <c r="N36" i="39"/>
  <c r="D36" i="39"/>
  <c r="I36" i="39"/>
  <c r="F36" i="39"/>
  <c r="H37" i="39"/>
  <c r="H54" i="39" s="1"/>
  <c r="AD36" i="39"/>
  <c r="V36" i="39"/>
  <c r="L36" i="39"/>
  <c r="C36" i="39"/>
  <c r="AB36" i="39"/>
  <c r="W37" i="39"/>
  <c r="W45" i="39" s="1"/>
  <c r="W55" i="39"/>
  <c r="E36" i="39"/>
  <c r="X37" i="39"/>
  <c r="X55" i="39" s="1"/>
  <c r="G36" i="39"/>
  <c r="K36" i="39"/>
  <c r="M36" i="39"/>
  <c r="AE37" i="39"/>
  <c r="AE41" i="39" s="1"/>
  <c r="V59" i="39" s="1"/>
  <c r="B37" i="39"/>
  <c r="B41" i="39" s="1"/>
  <c r="B55" i="39"/>
  <c r="Y35" i="39"/>
  <c r="S35" i="39"/>
  <c r="Z35" i="39"/>
  <c r="AA35" i="39"/>
  <c r="X43" i="39"/>
  <c r="X47" i="39"/>
  <c r="X49" i="39"/>
  <c r="J56" i="39"/>
  <c r="J43" i="39"/>
  <c r="J47" i="39"/>
  <c r="J49" i="39"/>
  <c r="J51" i="39"/>
  <c r="H36" i="5"/>
  <c r="G35" i="2"/>
  <c r="D36" i="5"/>
  <c r="D174" i="10"/>
  <c r="E242" i="10"/>
  <c r="L119" i="13"/>
  <c r="J48" i="39" l="1"/>
  <c r="J44" i="39"/>
  <c r="X48" i="39"/>
  <c r="X41" i="39"/>
  <c r="J50" i="39"/>
  <c r="J45" i="39"/>
  <c r="X50" i="39"/>
  <c r="X46" i="39"/>
  <c r="J55" i="39"/>
  <c r="AE44" i="39"/>
  <c r="V62" i="39" s="1"/>
  <c r="H49" i="39"/>
  <c r="B46" i="39"/>
  <c r="H56" i="39"/>
  <c r="B45" i="39"/>
  <c r="B53" i="39"/>
  <c r="B47" i="39"/>
  <c r="AE52" i="39"/>
  <c r="V70" i="39" s="1"/>
  <c r="AE47" i="39"/>
  <c r="V65" i="39" s="1"/>
  <c r="AE46" i="39"/>
  <c r="V64" i="39" s="1"/>
  <c r="W46" i="39"/>
  <c r="AE45" i="39"/>
  <c r="V63" i="39" s="1"/>
  <c r="W56" i="39"/>
  <c r="W53" i="39"/>
  <c r="W54" i="39"/>
  <c r="U37" i="39"/>
  <c r="U55" i="39" s="1"/>
  <c r="AA36" i="39"/>
  <c r="W52" i="39"/>
  <c r="W44" i="39"/>
  <c r="B42" i="39"/>
  <c r="B54" i="39"/>
  <c r="V37" i="39"/>
  <c r="V47" i="39" s="1"/>
  <c r="F37" i="39"/>
  <c r="F54" i="39" s="1"/>
  <c r="H46" i="39"/>
  <c r="B52" i="39"/>
  <c r="B43" i="39"/>
  <c r="W51" i="39"/>
  <c r="G37" i="39"/>
  <c r="G54" i="39" s="1"/>
  <c r="B51" i="39"/>
  <c r="AE51" i="39"/>
  <c r="V69" i="39" s="1"/>
  <c r="W50" i="39"/>
  <c r="AE55" i="39"/>
  <c r="V73" i="39" s="1"/>
  <c r="I37" i="39"/>
  <c r="I54" i="39" s="1"/>
  <c r="H52" i="39"/>
  <c r="H45" i="39"/>
  <c r="B50" i="39"/>
  <c r="B56" i="39"/>
  <c r="X45" i="39"/>
  <c r="AE50" i="39"/>
  <c r="V68" i="39" s="1"/>
  <c r="AE42" i="39"/>
  <c r="V60" i="39" s="1"/>
  <c r="W49" i="39"/>
  <c r="W41" i="39"/>
  <c r="S36" i="39"/>
  <c r="H48" i="39"/>
  <c r="W43" i="39"/>
  <c r="H53" i="39"/>
  <c r="B44" i="39"/>
  <c r="AE43" i="39"/>
  <c r="V61" i="39" s="1"/>
  <c r="X56" i="39"/>
  <c r="X53" i="39"/>
  <c r="X54" i="39"/>
  <c r="J46" i="39"/>
  <c r="J53" i="39"/>
  <c r="J41" i="39"/>
  <c r="H51" i="39"/>
  <c r="H41" i="39"/>
  <c r="B49" i="39"/>
  <c r="X52" i="39"/>
  <c r="X44" i="39"/>
  <c r="AE49" i="39"/>
  <c r="V67" i="39" s="1"/>
  <c r="W48" i="39"/>
  <c r="Y36" i="39"/>
  <c r="C37" i="39"/>
  <c r="C54" i="39" s="1"/>
  <c r="AD37" i="39"/>
  <c r="AD43" i="39" s="1"/>
  <c r="D37" i="39"/>
  <c r="D54" i="39" s="1"/>
  <c r="D55" i="39"/>
  <c r="AC37" i="39"/>
  <c r="AC47" i="39" s="1"/>
  <c r="AC55" i="39"/>
  <c r="N37" i="39"/>
  <c r="N54" i="39" s="1"/>
  <c r="E72" i="39" s="1"/>
  <c r="H43" i="39"/>
  <c r="T36" i="39"/>
  <c r="K37" i="39"/>
  <c r="K54" i="39" s="1"/>
  <c r="L37" i="39"/>
  <c r="L54" i="39" s="1"/>
  <c r="L55" i="39"/>
  <c r="H47" i="39"/>
  <c r="AE56" i="39"/>
  <c r="V74" i="39" s="1"/>
  <c r="AE53" i="39"/>
  <c r="V71" i="39" s="1"/>
  <c r="AE54" i="39"/>
  <c r="V72" i="39" s="1"/>
  <c r="AB37" i="39"/>
  <c r="AB42" i="39" s="1"/>
  <c r="H42" i="39"/>
  <c r="W42" i="39"/>
  <c r="J52" i="39"/>
  <c r="J42" i="39"/>
  <c r="H50" i="39"/>
  <c r="H44" i="39"/>
  <c r="B48" i="39"/>
  <c r="X51" i="39"/>
  <c r="X42" i="39"/>
  <c r="AE48" i="39"/>
  <c r="V66" i="39" s="1"/>
  <c r="Z36" i="39"/>
  <c r="W47" i="39"/>
  <c r="M37" i="39"/>
  <c r="M54" i="39" s="1"/>
  <c r="E37" i="39"/>
  <c r="E54" i="39" s="1"/>
  <c r="H55" i="39"/>
  <c r="AD42" i="39"/>
  <c r="AD44" i="39"/>
  <c r="AD52" i="39"/>
  <c r="AC41" i="39"/>
  <c r="AC52" i="39"/>
  <c r="I42" i="39"/>
  <c r="K43" i="39"/>
  <c r="K48" i="39"/>
  <c r="K49" i="39"/>
  <c r="K51" i="39"/>
  <c r="D56" i="39"/>
  <c r="D43" i="39"/>
  <c r="D42" i="39"/>
  <c r="D41" i="39"/>
  <c r="D44" i="39"/>
  <c r="D45" i="39"/>
  <c r="D46" i="39"/>
  <c r="D47" i="39"/>
  <c r="D48" i="39"/>
  <c r="D49" i="39"/>
  <c r="D50" i="39"/>
  <c r="D51" i="39"/>
  <c r="D52" i="39"/>
  <c r="D53" i="39"/>
  <c r="L44" i="39"/>
  <c r="L45" i="39"/>
  <c r="L52" i="39"/>
  <c r="L53" i="39"/>
  <c r="H35" i="2"/>
  <c r="G36" i="5"/>
  <c r="H35" i="6" s="1"/>
  <c r="F36" i="5"/>
  <c r="E73" i="6" s="1"/>
  <c r="C174" i="10"/>
  <c r="D242" i="10"/>
  <c r="M49" i="39" l="1"/>
  <c r="M55" i="39"/>
  <c r="G55" i="39"/>
  <c r="K50" i="39"/>
  <c r="K56" i="39"/>
  <c r="E47" i="39"/>
  <c r="U47" i="39"/>
  <c r="F45" i="39"/>
  <c r="C56" i="39"/>
  <c r="E53" i="39"/>
  <c r="M50" i="39"/>
  <c r="C55" i="39"/>
  <c r="F53" i="39"/>
  <c r="E46" i="39"/>
  <c r="AC50" i="39"/>
  <c r="F44" i="39"/>
  <c r="F52" i="39"/>
  <c r="G51" i="39"/>
  <c r="E45" i="39"/>
  <c r="AC49" i="39"/>
  <c r="AB55" i="39"/>
  <c r="C72" i="39"/>
  <c r="AC51" i="39"/>
  <c r="G50" i="39"/>
  <c r="AC44" i="39"/>
  <c r="U62" i="39" s="1"/>
  <c r="F56" i="39"/>
  <c r="F48" i="39"/>
  <c r="G41" i="39"/>
  <c r="AC43" i="39"/>
  <c r="U61" i="39" s="1"/>
  <c r="F47" i="39"/>
  <c r="F46" i="39"/>
  <c r="G42" i="39"/>
  <c r="U48" i="39"/>
  <c r="AC42" i="39"/>
  <c r="U60" i="39" s="1"/>
  <c r="F55" i="39"/>
  <c r="I51" i="39"/>
  <c r="C69" i="39" s="1"/>
  <c r="I50" i="39"/>
  <c r="D72" i="39"/>
  <c r="I53" i="39"/>
  <c r="M48" i="39"/>
  <c r="D73" i="39"/>
  <c r="F51" i="39"/>
  <c r="F41" i="39"/>
  <c r="I45" i="39"/>
  <c r="C51" i="39"/>
  <c r="N53" i="39"/>
  <c r="E71" i="39" s="1"/>
  <c r="M41" i="39"/>
  <c r="F50" i="39"/>
  <c r="F43" i="39"/>
  <c r="I44" i="39"/>
  <c r="C50" i="39"/>
  <c r="N45" i="39"/>
  <c r="E63" i="39" s="1"/>
  <c r="M43" i="39"/>
  <c r="E55" i="39"/>
  <c r="K55" i="39"/>
  <c r="I52" i="39"/>
  <c r="M47" i="39"/>
  <c r="M42" i="39"/>
  <c r="F49" i="39"/>
  <c r="F42" i="39"/>
  <c r="I41" i="39"/>
  <c r="C43" i="39"/>
  <c r="M51" i="39"/>
  <c r="M56" i="39"/>
  <c r="I55" i="39"/>
  <c r="C73" i="39" s="1"/>
  <c r="AD48" i="39"/>
  <c r="AD47" i="39"/>
  <c r="U65" i="39" s="1"/>
  <c r="AB47" i="39"/>
  <c r="V52" i="39"/>
  <c r="AD50" i="39"/>
  <c r="U68" i="39" s="1"/>
  <c r="AD46" i="39"/>
  <c r="AB46" i="39"/>
  <c r="V44" i="39"/>
  <c r="AB48" i="39"/>
  <c r="AD45" i="39"/>
  <c r="AB45" i="39"/>
  <c r="S37" i="39"/>
  <c r="S55" i="39" s="1"/>
  <c r="N52" i="39"/>
  <c r="E70" i="39" s="1"/>
  <c r="U56" i="39"/>
  <c r="U53" i="39"/>
  <c r="U54" i="39"/>
  <c r="L42" i="39"/>
  <c r="G49" i="39"/>
  <c r="C49" i="39"/>
  <c r="N41" i="39"/>
  <c r="E59" i="39" s="1"/>
  <c r="V42" i="39"/>
  <c r="L43" i="39"/>
  <c r="G48" i="39"/>
  <c r="C48" i="39"/>
  <c r="E44" i="39"/>
  <c r="N43" i="39"/>
  <c r="E61" i="39" s="1"/>
  <c r="V41" i="39"/>
  <c r="Y37" i="39"/>
  <c r="Y44" i="39" s="1"/>
  <c r="L49" i="39"/>
  <c r="D67" i="39" s="1"/>
  <c r="L41" i="39"/>
  <c r="D59" i="39" s="1"/>
  <c r="K47" i="39"/>
  <c r="I43" i="39"/>
  <c r="C61" i="39" s="1"/>
  <c r="C42" i="39"/>
  <c r="E51" i="39"/>
  <c r="N49" i="39"/>
  <c r="E67" i="39" s="1"/>
  <c r="N42" i="39"/>
  <c r="E60" i="39" s="1"/>
  <c r="U52" i="39"/>
  <c r="U44" i="39"/>
  <c r="AC48" i="39"/>
  <c r="V48" i="39"/>
  <c r="AB52" i="39"/>
  <c r="AB44" i="39"/>
  <c r="T37" i="39"/>
  <c r="T41" i="39" s="1"/>
  <c r="L48" i="39"/>
  <c r="D66" i="39" s="1"/>
  <c r="L56" i="39"/>
  <c r="K42" i="39"/>
  <c r="C60" i="39" s="1"/>
  <c r="K46" i="39"/>
  <c r="I48" i="39"/>
  <c r="C66" i="39" s="1"/>
  <c r="I56" i="39"/>
  <c r="C74" i="39" s="1"/>
  <c r="G46" i="39"/>
  <c r="C41" i="39"/>
  <c r="C46" i="39"/>
  <c r="B64" i="39" s="1"/>
  <c r="E50" i="39"/>
  <c r="E42" i="39"/>
  <c r="N48" i="39"/>
  <c r="E66" i="39" s="1"/>
  <c r="N56" i="39"/>
  <c r="E74" i="39" s="1"/>
  <c r="M46" i="39"/>
  <c r="U51" i="39"/>
  <c r="U43" i="39"/>
  <c r="AD51" i="39"/>
  <c r="U69" i="39" s="1"/>
  <c r="AB51" i="39"/>
  <c r="V56" i="39"/>
  <c r="V53" i="39"/>
  <c r="V54" i="39"/>
  <c r="N44" i="39"/>
  <c r="E62" i="39" s="1"/>
  <c r="V51" i="39"/>
  <c r="V43" i="39"/>
  <c r="V55" i="39"/>
  <c r="L51" i="39"/>
  <c r="D69" i="39" s="1"/>
  <c r="G43" i="39"/>
  <c r="N51" i="39"/>
  <c r="E69" i="39" s="1"/>
  <c r="U46" i="39"/>
  <c r="V50" i="39"/>
  <c r="B72" i="39"/>
  <c r="L50" i="39"/>
  <c r="D68" i="39" s="1"/>
  <c r="G56" i="39"/>
  <c r="E52" i="39"/>
  <c r="N50" i="39"/>
  <c r="E68" i="39" s="1"/>
  <c r="U45" i="39"/>
  <c r="V49" i="39"/>
  <c r="AB56" i="39"/>
  <c r="AB53" i="39"/>
  <c r="AB54" i="39"/>
  <c r="AC56" i="39"/>
  <c r="AC53" i="39"/>
  <c r="AC54" i="39"/>
  <c r="K41" i="39"/>
  <c r="I49" i="39"/>
  <c r="C67" i="39" s="1"/>
  <c r="G47" i="39"/>
  <c r="C47" i="39"/>
  <c r="E43" i="39"/>
  <c r="L47" i="39"/>
  <c r="D65" i="39" s="1"/>
  <c r="K53" i="39"/>
  <c r="K45" i="39"/>
  <c r="I47" i="39"/>
  <c r="C65" i="39" s="1"/>
  <c r="G53" i="39"/>
  <c r="G45" i="39"/>
  <c r="C53" i="39"/>
  <c r="C45" i="39"/>
  <c r="E49" i="39"/>
  <c r="E41" i="39"/>
  <c r="N47" i="39"/>
  <c r="E65" i="39" s="1"/>
  <c r="M53" i="39"/>
  <c r="D71" i="39" s="1"/>
  <c r="M45" i="39"/>
  <c r="D63" i="39" s="1"/>
  <c r="U50" i="39"/>
  <c r="U42" i="39"/>
  <c r="AC46" i="39"/>
  <c r="V46" i="39"/>
  <c r="AB50" i="39"/>
  <c r="AB43" i="39"/>
  <c r="AD56" i="39"/>
  <c r="AD53" i="39"/>
  <c r="AD54" i="39"/>
  <c r="L46" i="39"/>
  <c r="K52" i="39"/>
  <c r="C70" i="39" s="1"/>
  <c r="K44" i="39"/>
  <c r="I46" i="39"/>
  <c r="G52" i="39"/>
  <c r="G44" i="39"/>
  <c r="C52" i="39"/>
  <c r="C44" i="39"/>
  <c r="E48" i="39"/>
  <c r="E56" i="39"/>
  <c r="N46" i="39"/>
  <c r="E64" i="39" s="1"/>
  <c r="M52" i="39"/>
  <c r="D70" i="39" s="1"/>
  <c r="M44" i="39"/>
  <c r="D62" i="39" s="1"/>
  <c r="U49" i="39"/>
  <c r="U41" i="39"/>
  <c r="AC45" i="39"/>
  <c r="AD49" i="39"/>
  <c r="AD41" i="39"/>
  <c r="U59" i="39" s="1"/>
  <c r="V45" i="39"/>
  <c r="AB49" i="39"/>
  <c r="AB41" i="39"/>
  <c r="Z37" i="39"/>
  <c r="Z46" i="39" s="1"/>
  <c r="Z55" i="39"/>
  <c r="N55" i="39"/>
  <c r="E73" i="39" s="1"/>
  <c r="AD55" i="39"/>
  <c r="U73" i="39" s="1"/>
  <c r="AA37" i="39"/>
  <c r="AA47" i="39" s="1"/>
  <c r="AA55" i="39"/>
  <c r="U70" i="39"/>
  <c r="Y47" i="39"/>
  <c r="H72" i="6"/>
  <c r="M36" i="5"/>
  <c r="E35" i="6"/>
  <c r="K35" i="6" s="1"/>
  <c r="B174" i="10"/>
  <c r="C242" i="10"/>
  <c r="E35" i="3"/>
  <c r="I35" i="3"/>
  <c r="O20" i="41"/>
  <c r="O18" i="41"/>
  <c r="O17" i="41"/>
  <c r="O16" i="41"/>
  <c r="O15" i="41"/>
  <c r="O14" i="41"/>
  <c r="O13" i="41"/>
  <c r="O12" i="41"/>
  <c r="O11" i="41"/>
  <c r="O10" i="41"/>
  <c r="O9" i="41"/>
  <c r="O13" i="34"/>
  <c r="P13" i="34" s="1"/>
  <c r="B145" i="29"/>
  <c r="B107" i="29"/>
  <c r="B69" i="29"/>
  <c r="B50" i="29" s="1"/>
  <c r="B31" i="29"/>
  <c r="Z41" i="39" l="1"/>
  <c r="B62" i="39"/>
  <c r="D74" i="39"/>
  <c r="C68" i="39"/>
  <c r="Y41" i="39"/>
  <c r="AA45" i="39"/>
  <c r="S51" i="39"/>
  <c r="C62" i="39"/>
  <c r="T52" i="39"/>
  <c r="S45" i="39"/>
  <c r="U66" i="39"/>
  <c r="S46" i="39"/>
  <c r="D61" i="39"/>
  <c r="S52" i="39"/>
  <c r="U63" i="39"/>
  <c r="B69" i="39"/>
  <c r="T51" i="39"/>
  <c r="S69" i="39" s="1"/>
  <c r="S44" i="39"/>
  <c r="T45" i="39"/>
  <c r="S63" i="39" s="1"/>
  <c r="S43" i="39"/>
  <c r="C63" i="39"/>
  <c r="B60" i="39"/>
  <c r="B61" i="39"/>
  <c r="C64" i="39"/>
  <c r="B68" i="39"/>
  <c r="B67" i="39"/>
  <c r="C71" i="39"/>
  <c r="B73" i="39"/>
  <c r="Z49" i="39"/>
  <c r="B74" i="39"/>
  <c r="Z47" i="39"/>
  <c r="U67" i="39"/>
  <c r="B71" i="39"/>
  <c r="B65" i="39"/>
  <c r="C59" i="39"/>
  <c r="B70" i="39"/>
  <c r="D60" i="39"/>
  <c r="B59" i="39"/>
  <c r="B63" i="39"/>
  <c r="B66" i="39"/>
  <c r="AA44" i="39"/>
  <c r="AA52" i="39"/>
  <c r="AA51" i="39"/>
  <c r="AA42" i="39"/>
  <c r="S50" i="39"/>
  <c r="AA41" i="39"/>
  <c r="T43" i="39"/>
  <c r="S41" i="39"/>
  <c r="S59" i="39" s="1"/>
  <c r="AA49" i="39"/>
  <c r="AA43" i="39"/>
  <c r="U64" i="39"/>
  <c r="T44" i="39"/>
  <c r="S62" i="39" s="1"/>
  <c r="S42" i="39"/>
  <c r="AA50" i="39"/>
  <c r="S49" i="39"/>
  <c r="Y49" i="39"/>
  <c r="S48" i="39"/>
  <c r="AA48" i="39"/>
  <c r="Y48" i="39"/>
  <c r="T66" i="39" s="1"/>
  <c r="S47" i="39"/>
  <c r="Z48" i="39"/>
  <c r="T42" i="39"/>
  <c r="Z45" i="39"/>
  <c r="Y52" i="39"/>
  <c r="Z52" i="39"/>
  <c r="U72" i="39"/>
  <c r="T56" i="39"/>
  <c r="T53" i="39"/>
  <c r="T54" i="39"/>
  <c r="Y56" i="39"/>
  <c r="Y53" i="39"/>
  <c r="Y54" i="39"/>
  <c r="Y46" i="39"/>
  <c r="T55" i="39"/>
  <c r="S73" i="39" s="1"/>
  <c r="Y55" i="39"/>
  <c r="T73" i="39" s="1"/>
  <c r="Y51" i="39"/>
  <c r="T69" i="39" s="1"/>
  <c r="S56" i="39"/>
  <c r="S53" i="39"/>
  <c r="S54" i="39"/>
  <c r="Z56" i="39"/>
  <c r="Z53" i="39"/>
  <c r="Z54" i="39"/>
  <c r="T50" i="39"/>
  <c r="T49" i="39"/>
  <c r="Y45" i="39"/>
  <c r="T48" i="39"/>
  <c r="Z44" i="39"/>
  <c r="T47" i="39"/>
  <c r="Y43" i="39"/>
  <c r="Z51" i="39"/>
  <c r="Z43" i="39"/>
  <c r="T61" i="39" s="1"/>
  <c r="AA56" i="39"/>
  <c r="AA53" i="39"/>
  <c r="AA54" i="39"/>
  <c r="U71" i="39"/>
  <c r="T46" i="39"/>
  <c r="Y50" i="39"/>
  <c r="Y42" i="39"/>
  <c r="Z50" i="39"/>
  <c r="Z42" i="39"/>
  <c r="T60" i="39" s="1"/>
  <c r="AA46" i="39"/>
  <c r="D64" i="39"/>
  <c r="U74" i="39"/>
  <c r="T65" i="39"/>
  <c r="T64" i="39"/>
  <c r="S70" i="39"/>
  <c r="T59" i="39"/>
  <c r="S60" i="39"/>
  <c r="I35" i="10"/>
  <c r="E35" i="10"/>
  <c r="B35" i="10"/>
  <c r="H35" i="10"/>
  <c r="H69" i="10" s="1"/>
  <c r="D35" i="10"/>
  <c r="F35" i="10"/>
  <c r="G35" i="10"/>
  <c r="C35" i="10"/>
  <c r="J35" i="10"/>
  <c r="J69" i="10" s="1"/>
  <c r="P9" i="41"/>
  <c r="B68" i="33" s="1"/>
  <c r="B48" i="33"/>
  <c r="P10" i="41"/>
  <c r="B69" i="33" s="1"/>
  <c r="B49" i="33"/>
  <c r="P11" i="41"/>
  <c r="B70" i="33" s="1"/>
  <c r="B50" i="33"/>
  <c r="P13" i="41"/>
  <c r="B72" i="33" s="1"/>
  <c r="B52" i="33"/>
  <c r="P12" i="41"/>
  <c r="B71" i="33" s="1"/>
  <c r="B51" i="33"/>
  <c r="P15" i="41"/>
  <c r="B74" i="33" s="1"/>
  <c r="B54" i="33"/>
  <c r="P18" i="41"/>
  <c r="B77" i="33" s="1"/>
  <c r="B57" i="33"/>
  <c r="P20" i="41"/>
  <c r="B79" i="33" s="1"/>
  <c r="B59" i="33"/>
  <c r="P14" i="41"/>
  <c r="B73" i="33" s="1"/>
  <c r="B53" i="33"/>
  <c r="P16" i="41"/>
  <c r="B75" i="33" s="1"/>
  <c r="B55" i="33"/>
  <c r="P17" i="41"/>
  <c r="B76" i="33" s="1"/>
  <c r="B56" i="33"/>
  <c r="D88" i="29"/>
  <c r="E88" i="29"/>
  <c r="G88" i="29"/>
  <c r="C88" i="29"/>
  <c r="F88" i="29"/>
  <c r="B88" i="29"/>
  <c r="G126" i="29"/>
  <c r="C126" i="29"/>
  <c r="D126" i="29"/>
  <c r="F126" i="29"/>
  <c r="B126" i="29"/>
  <c r="E126" i="29"/>
  <c r="F12" i="29"/>
  <c r="D12" i="29"/>
  <c r="C12" i="29"/>
  <c r="E12" i="29"/>
  <c r="G12" i="29"/>
  <c r="C50" i="29"/>
  <c r="E50" i="29"/>
  <c r="B18" i="33"/>
  <c r="B242" i="10"/>
  <c r="D50" i="29"/>
  <c r="G50" i="29"/>
  <c r="F50" i="29"/>
  <c r="B69" i="10" l="1"/>
  <c r="F69" i="10"/>
  <c r="E69" i="10"/>
  <c r="C69" i="10"/>
  <c r="G69" i="10"/>
  <c r="D69" i="10"/>
  <c r="I69" i="10"/>
  <c r="S66" i="39"/>
  <c r="T67" i="39"/>
  <c r="S64" i="39"/>
  <c r="T62" i="39"/>
  <c r="S61" i="39"/>
  <c r="S65" i="39"/>
  <c r="T70" i="39"/>
  <c r="T63" i="39"/>
  <c r="S68" i="39"/>
  <c r="S67" i="39"/>
  <c r="T68" i="39"/>
  <c r="S72" i="39"/>
  <c r="T71" i="39"/>
  <c r="T72" i="39"/>
  <c r="S71" i="39"/>
  <c r="T74" i="39"/>
  <c r="S74" i="39"/>
  <c r="G35" i="8"/>
  <c r="F35" i="8"/>
  <c r="E35" i="8"/>
  <c r="E69" i="8" s="1"/>
  <c r="D35" i="8"/>
  <c r="D69" i="8" s="1"/>
  <c r="C35" i="8"/>
  <c r="H170" i="8"/>
  <c r="I18" i="33" s="1"/>
  <c r="G170" i="8"/>
  <c r="F170" i="8"/>
  <c r="E170" i="8"/>
  <c r="D170" i="8"/>
  <c r="C170" i="8"/>
  <c r="B170" i="8"/>
  <c r="C18" i="33" s="1"/>
  <c r="H169" i="8"/>
  <c r="I17" i="33" s="1"/>
  <c r="G169" i="8"/>
  <c r="F169" i="8"/>
  <c r="E169" i="8"/>
  <c r="D169" i="8"/>
  <c r="C169" i="8"/>
  <c r="B169" i="8"/>
  <c r="C17" i="33" s="1"/>
  <c r="H168" i="8"/>
  <c r="G168" i="8"/>
  <c r="F168" i="8"/>
  <c r="E168" i="8"/>
  <c r="D168" i="8"/>
  <c r="C168" i="8"/>
  <c r="B168" i="8"/>
  <c r="H167" i="8"/>
  <c r="G167" i="8"/>
  <c r="F167" i="8"/>
  <c r="E167" i="8"/>
  <c r="D167" i="8"/>
  <c r="C167" i="8"/>
  <c r="B167" i="8"/>
  <c r="H166" i="8"/>
  <c r="I14" i="33" s="1"/>
  <c r="G166" i="8"/>
  <c r="H14" i="33" s="1"/>
  <c r="F166" i="8"/>
  <c r="G14" i="33" s="1"/>
  <c r="E166" i="8"/>
  <c r="D166" i="8"/>
  <c r="C166" i="8"/>
  <c r="B166" i="8"/>
  <c r="H165" i="8"/>
  <c r="I13" i="33" s="1"/>
  <c r="G165" i="8"/>
  <c r="H13" i="33" s="1"/>
  <c r="F165" i="8"/>
  <c r="G13" i="33" s="1"/>
  <c r="E165" i="8"/>
  <c r="F13" i="33" s="1"/>
  <c r="D165" i="8"/>
  <c r="E13" i="33" s="1"/>
  <c r="C165" i="8"/>
  <c r="D13" i="33" s="1"/>
  <c r="B165" i="8"/>
  <c r="C13" i="33" s="1"/>
  <c r="H164" i="8"/>
  <c r="G164" i="8"/>
  <c r="F164" i="8"/>
  <c r="E164" i="8"/>
  <c r="D164" i="8"/>
  <c r="C164" i="8"/>
  <c r="B164" i="8"/>
  <c r="H163" i="8"/>
  <c r="G163" i="8"/>
  <c r="F163" i="8"/>
  <c r="E163" i="8"/>
  <c r="D163" i="8"/>
  <c r="C163" i="8"/>
  <c r="B163" i="8"/>
  <c r="H162" i="8"/>
  <c r="G162" i="8"/>
  <c r="F162" i="8"/>
  <c r="E162" i="8"/>
  <c r="D162" i="8"/>
  <c r="C162" i="8"/>
  <c r="B162" i="8"/>
  <c r="H161" i="8"/>
  <c r="H23" i="8" s="1"/>
  <c r="G161" i="8"/>
  <c r="G23" i="8" s="1"/>
  <c r="F161" i="8"/>
  <c r="F23" i="8" s="1"/>
  <c r="E161" i="8"/>
  <c r="E23" i="8" s="1"/>
  <c r="D161" i="8"/>
  <c r="D23" i="8" s="1"/>
  <c r="C161" i="8"/>
  <c r="C23" i="8" s="1"/>
  <c r="B161" i="8"/>
  <c r="B23" i="8" s="1"/>
  <c r="H160" i="8"/>
  <c r="G160" i="8"/>
  <c r="F160" i="8"/>
  <c r="E160" i="8"/>
  <c r="D160" i="8"/>
  <c r="C160" i="8"/>
  <c r="B160" i="8"/>
  <c r="H159" i="8"/>
  <c r="H21" i="8" s="1"/>
  <c r="G159" i="8"/>
  <c r="G21" i="8" s="1"/>
  <c r="F159" i="8"/>
  <c r="F21" i="8" s="1"/>
  <c r="E159" i="8"/>
  <c r="E21" i="8" s="1"/>
  <c r="D159" i="8"/>
  <c r="D21" i="8" s="1"/>
  <c r="C159" i="8"/>
  <c r="C21" i="8" s="1"/>
  <c r="B159" i="8"/>
  <c r="B21" i="8" s="1"/>
  <c r="H158" i="8"/>
  <c r="G158" i="8"/>
  <c r="F158" i="8"/>
  <c r="E158" i="8"/>
  <c r="D158" i="8"/>
  <c r="C158" i="8"/>
  <c r="B158" i="8"/>
  <c r="B20" i="8" s="1"/>
  <c r="H157" i="8"/>
  <c r="H19" i="8" s="1"/>
  <c r="G157" i="8"/>
  <c r="G19" i="8" s="1"/>
  <c r="F157" i="8"/>
  <c r="F19" i="8" s="1"/>
  <c r="E157" i="8"/>
  <c r="E19" i="8" s="1"/>
  <c r="D157" i="8"/>
  <c r="D19" i="8" s="1"/>
  <c r="C157" i="8"/>
  <c r="C19" i="8" s="1"/>
  <c r="B157" i="8"/>
  <c r="B19" i="8" s="1"/>
  <c r="H156" i="8"/>
  <c r="H18" i="8" s="1"/>
  <c r="G156" i="8"/>
  <c r="G18" i="8" s="1"/>
  <c r="F156" i="8"/>
  <c r="F18" i="8" s="1"/>
  <c r="E156" i="8"/>
  <c r="E18" i="8" s="1"/>
  <c r="D156" i="8"/>
  <c r="D18" i="8" s="1"/>
  <c r="C156" i="8"/>
  <c r="C18" i="8" s="1"/>
  <c r="B156" i="8"/>
  <c r="B18" i="8" s="1"/>
  <c r="H155" i="8"/>
  <c r="H17" i="8" s="1"/>
  <c r="G155" i="8"/>
  <c r="G17" i="8" s="1"/>
  <c r="F155" i="8"/>
  <c r="F17" i="8" s="1"/>
  <c r="E155" i="8"/>
  <c r="E17" i="8" s="1"/>
  <c r="D155" i="8"/>
  <c r="D17" i="8" s="1"/>
  <c r="C155" i="8"/>
  <c r="C17" i="8" s="1"/>
  <c r="B155" i="8"/>
  <c r="B17" i="8" s="1"/>
  <c r="H154" i="8"/>
  <c r="H16" i="8" s="1"/>
  <c r="G154" i="8"/>
  <c r="G16" i="8" s="1"/>
  <c r="F154" i="8"/>
  <c r="F16" i="8" s="1"/>
  <c r="E154" i="8"/>
  <c r="E16" i="8" s="1"/>
  <c r="D154" i="8"/>
  <c r="D16" i="8" s="1"/>
  <c r="C154" i="8"/>
  <c r="C16" i="8" s="1"/>
  <c r="B154" i="8"/>
  <c r="B16" i="8" s="1"/>
  <c r="H153" i="8"/>
  <c r="H15" i="8" s="1"/>
  <c r="G153" i="8"/>
  <c r="G15" i="8" s="1"/>
  <c r="F153" i="8"/>
  <c r="F15" i="8" s="1"/>
  <c r="E153" i="8"/>
  <c r="E15" i="8" s="1"/>
  <c r="D153" i="8"/>
  <c r="D15" i="8" s="1"/>
  <c r="C153" i="8"/>
  <c r="C15" i="8" s="1"/>
  <c r="B153" i="8"/>
  <c r="B15" i="8" s="1"/>
  <c r="H152" i="8"/>
  <c r="H14" i="8" s="1"/>
  <c r="G152" i="8"/>
  <c r="G14" i="8" s="1"/>
  <c r="F152" i="8"/>
  <c r="F14" i="8" s="1"/>
  <c r="E152" i="8"/>
  <c r="E14" i="8" s="1"/>
  <c r="D152" i="8"/>
  <c r="D14" i="8" s="1"/>
  <c r="C152" i="8"/>
  <c r="C14" i="8" s="1"/>
  <c r="B152" i="8"/>
  <c r="B14" i="8" s="1"/>
  <c r="H151" i="8"/>
  <c r="H13" i="8" s="1"/>
  <c r="G151" i="8"/>
  <c r="G13" i="8" s="1"/>
  <c r="F151" i="8"/>
  <c r="F13" i="8" s="1"/>
  <c r="E151" i="8"/>
  <c r="E13" i="8" s="1"/>
  <c r="D151" i="8"/>
  <c r="D13" i="8" s="1"/>
  <c r="C151" i="8"/>
  <c r="C13" i="8" s="1"/>
  <c r="B151" i="8"/>
  <c r="B13" i="8" s="1"/>
  <c r="H150" i="8"/>
  <c r="H12" i="8" s="1"/>
  <c r="G150" i="8"/>
  <c r="G12" i="8" s="1"/>
  <c r="F150" i="8"/>
  <c r="F12" i="8" s="1"/>
  <c r="E150" i="8"/>
  <c r="E12" i="8" s="1"/>
  <c r="D150" i="8"/>
  <c r="D12" i="8" s="1"/>
  <c r="C150" i="8"/>
  <c r="C12" i="8" s="1"/>
  <c r="B150" i="8"/>
  <c r="B12" i="8" s="1"/>
  <c r="H149" i="8"/>
  <c r="H11" i="8" s="1"/>
  <c r="G149" i="8"/>
  <c r="G11" i="8" s="1"/>
  <c r="F149" i="8"/>
  <c r="F11" i="8" s="1"/>
  <c r="E149" i="8"/>
  <c r="E11" i="8" s="1"/>
  <c r="D149" i="8"/>
  <c r="D11" i="8" s="1"/>
  <c r="C149" i="8"/>
  <c r="C11" i="8" s="1"/>
  <c r="B149" i="8"/>
  <c r="B11" i="8" s="1"/>
  <c r="H148" i="8"/>
  <c r="H10" i="8" s="1"/>
  <c r="G148" i="8"/>
  <c r="G10" i="8" s="1"/>
  <c r="F148" i="8"/>
  <c r="F10" i="8" s="1"/>
  <c r="E148" i="8"/>
  <c r="E10" i="8" s="1"/>
  <c r="D148" i="8"/>
  <c r="D10" i="8" s="1"/>
  <c r="C148" i="8"/>
  <c r="C10" i="8" s="1"/>
  <c r="B148" i="8"/>
  <c r="B10" i="8" s="1"/>
  <c r="H147" i="8"/>
  <c r="H9" i="8" s="1"/>
  <c r="G147" i="8"/>
  <c r="G9" i="8" s="1"/>
  <c r="F147" i="8"/>
  <c r="F9" i="8" s="1"/>
  <c r="E147" i="8"/>
  <c r="E9" i="8" s="1"/>
  <c r="D147" i="8"/>
  <c r="D9" i="8" s="1"/>
  <c r="C147" i="8"/>
  <c r="C9" i="8" s="1"/>
  <c r="B147" i="8"/>
  <c r="B9" i="8" s="1"/>
  <c r="F69" i="8" l="1"/>
  <c r="G69" i="8"/>
  <c r="C69" i="8"/>
  <c r="C26" i="8"/>
  <c r="D12" i="33"/>
  <c r="B24" i="8"/>
  <c r="C10" i="33"/>
  <c r="C24" i="8"/>
  <c r="D10" i="33"/>
  <c r="H20" i="8"/>
  <c r="I8" i="33"/>
  <c r="B22" i="8"/>
  <c r="C9" i="33"/>
  <c r="D24" i="8"/>
  <c r="E10" i="33"/>
  <c r="E25" i="8"/>
  <c r="F11" i="33"/>
  <c r="F26" i="8"/>
  <c r="G12" i="33"/>
  <c r="B30" i="8"/>
  <c r="C16" i="33"/>
  <c r="C31" i="8"/>
  <c r="D17" i="33"/>
  <c r="G30" i="8"/>
  <c r="H16" i="33"/>
  <c r="H30" i="8"/>
  <c r="I16" i="33"/>
  <c r="E26" i="8"/>
  <c r="F12" i="33"/>
  <c r="C22" i="8"/>
  <c r="D9" i="33"/>
  <c r="E24" i="8"/>
  <c r="F10" i="33"/>
  <c r="F25" i="8"/>
  <c r="G11" i="33"/>
  <c r="G26" i="8"/>
  <c r="H12" i="33"/>
  <c r="B29" i="8"/>
  <c r="C15" i="33"/>
  <c r="C30" i="8"/>
  <c r="D16" i="33"/>
  <c r="D31" i="8"/>
  <c r="E17" i="33"/>
  <c r="G22" i="8"/>
  <c r="H9" i="33"/>
  <c r="F29" i="8"/>
  <c r="G15" i="33"/>
  <c r="H22" i="8"/>
  <c r="I9" i="33"/>
  <c r="D22" i="8"/>
  <c r="E9" i="33"/>
  <c r="F24" i="8"/>
  <c r="G10" i="33"/>
  <c r="G25" i="8"/>
  <c r="H11" i="33"/>
  <c r="H26" i="8"/>
  <c r="I12" i="33"/>
  <c r="B28" i="8"/>
  <c r="C14" i="33"/>
  <c r="C29" i="8"/>
  <c r="D15" i="33"/>
  <c r="D30" i="8"/>
  <c r="E16" i="33"/>
  <c r="E31" i="8"/>
  <c r="F17" i="33"/>
  <c r="E20" i="8"/>
  <c r="F8" i="33"/>
  <c r="B25" i="8"/>
  <c r="C11" i="33"/>
  <c r="E28" i="8"/>
  <c r="F14" i="33"/>
  <c r="F20" i="8"/>
  <c r="G8" i="33"/>
  <c r="C25" i="8"/>
  <c r="D11" i="33"/>
  <c r="G20" i="8"/>
  <c r="H8" i="33"/>
  <c r="H29" i="8"/>
  <c r="I15" i="33"/>
  <c r="C20" i="8"/>
  <c r="D8" i="33"/>
  <c r="E22" i="8"/>
  <c r="F9" i="33"/>
  <c r="G24" i="8"/>
  <c r="H10" i="33"/>
  <c r="H25" i="8"/>
  <c r="I11" i="33"/>
  <c r="C28" i="8"/>
  <c r="D14" i="33"/>
  <c r="D29" i="8"/>
  <c r="E15" i="33"/>
  <c r="E30" i="8"/>
  <c r="F16" i="33"/>
  <c r="F31" i="8"/>
  <c r="G17" i="33"/>
  <c r="D26" i="8"/>
  <c r="E12" i="33"/>
  <c r="G29" i="8"/>
  <c r="H15" i="33"/>
  <c r="D25" i="8"/>
  <c r="E11" i="33"/>
  <c r="D20" i="8"/>
  <c r="E8" i="33"/>
  <c r="F22" i="8"/>
  <c r="G9" i="33"/>
  <c r="H24" i="8"/>
  <c r="I10" i="33"/>
  <c r="B26" i="8"/>
  <c r="C12" i="33"/>
  <c r="D28" i="8"/>
  <c r="E14" i="33"/>
  <c r="E29" i="8"/>
  <c r="F15" i="33"/>
  <c r="F30" i="8"/>
  <c r="G16" i="33"/>
  <c r="G31" i="8"/>
  <c r="H17" i="33"/>
  <c r="D34" i="8"/>
  <c r="B34" i="8"/>
  <c r="C34" i="8"/>
  <c r="E34" i="8"/>
  <c r="F34" i="8"/>
  <c r="G34" i="8"/>
  <c r="C32" i="8"/>
  <c r="D18" i="33"/>
  <c r="F32" i="8"/>
  <c r="G18" i="33"/>
  <c r="G32" i="8"/>
  <c r="H18" i="33"/>
  <c r="D32" i="8"/>
  <c r="E18" i="33"/>
  <c r="E32" i="8"/>
  <c r="F18" i="33"/>
  <c r="F27" i="8"/>
  <c r="G27" i="8"/>
  <c r="H28" i="8"/>
  <c r="H27" i="8"/>
  <c r="C27" i="8"/>
  <c r="D27" i="8"/>
  <c r="G28" i="8"/>
  <c r="B31" i="8"/>
  <c r="B27" i="8"/>
  <c r="E27" i="8"/>
  <c r="F28" i="8"/>
  <c r="B32" i="8"/>
  <c r="M47" i="22"/>
  <c r="L47" i="22"/>
  <c r="K47" i="22"/>
  <c r="J47" i="22"/>
  <c r="I47" i="22"/>
  <c r="H47" i="22"/>
  <c r="G47" i="22"/>
  <c r="F47" i="22"/>
  <c r="F48" i="22"/>
  <c r="G48" i="22"/>
  <c r="H48" i="22"/>
  <c r="I48" i="22"/>
  <c r="J48" i="22"/>
  <c r="K48" i="22"/>
  <c r="L48" i="22"/>
  <c r="M48" i="22"/>
  <c r="M30" i="22"/>
  <c r="L30" i="22"/>
  <c r="K30" i="22"/>
  <c r="J30" i="22"/>
  <c r="I30" i="22"/>
  <c r="H30" i="22"/>
  <c r="G30" i="22"/>
  <c r="F30" i="22"/>
  <c r="M13" i="22"/>
  <c r="L13" i="22"/>
  <c r="K13" i="22"/>
  <c r="J13" i="22"/>
  <c r="I13" i="22"/>
  <c r="H13" i="22"/>
  <c r="G13" i="22"/>
  <c r="F13" i="22"/>
  <c r="M50" i="21"/>
  <c r="G50" i="21"/>
  <c r="H50" i="21" s="1"/>
  <c r="G46" i="21"/>
  <c r="G47" i="21"/>
  <c r="G48" i="21"/>
  <c r="G49" i="21"/>
  <c r="G51" i="21"/>
  <c r="G52" i="21"/>
  <c r="G53" i="21"/>
  <c r="G54" i="21"/>
  <c r="O54" i="21" s="1"/>
  <c r="G55" i="21"/>
  <c r="O55" i="21" s="1"/>
  <c r="G33" i="21"/>
  <c r="M16" i="21"/>
  <c r="N16" i="21" s="1"/>
  <c r="G16" i="21"/>
  <c r="H16" i="21" s="1"/>
  <c r="P47" i="20"/>
  <c r="O47" i="20"/>
  <c r="N47" i="20"/>
  <c r="M47" i="20"/>
  <c r="L47" i="20"/>
  <c r="H47" i="20"/>
  <c r="E47" i="20"/>
  <c r="E30" i="20"/>
  <c r="H30" i="20"/>
  <c r="P30" i="20"/>
  <c r="O30" i="20"/>
  <c r="N30" i="20"/>
  <c r="M30" i="20"/>
  <c r="P13" i="20"/>
  <c r="O13" i="20"/>
  <c r="N13" i="20"/>
  <c r="M13" i="20"/>
  <c r="L13" i="20"/>
  <c r="U33" i="19"/>
  <c r="U16" i="19"/>
  <c r="B12" i="16"/>
  <c r="U47" i="14"/>
  <c r="U48" i="14"/>
  <c r="U49" i="14"/>
  <c r="U50" i="14"/>
  <c r="U52" i="14"/>
  <c r="U53" i="14"/>
  <c r="U54" i="14"/>
  <c r="U55" i="14"/>
  <c r="U56" i="14"/>
  <c r="U58" i="14"/>
  <c r="U16" i="14"/>
  <c r="U12" i="14"/>
  <c r="U13" i="14"/>
  <c r="U14" i="14"/>
  <c r="U15" i="14"/>
  <c r="U17" i="14"/>
  <c r="U18" i="14"/>
  <c r="U19" i="14"/>
  <c r="U20" i="14"/>
  <c r="U21" i="14"/>
  <c r="U23" i="14"/>
  <c r="H33" i="21" l="1"/>
  <c r="P33" i="21" s="1"/>
  <c r="O33" i="21"/>
  <c r="H12" i="16"/>
  <c r="K12" i="16"/>
  <c r="J12" i="16"/>
  <c r="M12" i="16"/>
  <c r="I12" i="16"/>
  <c r="L12" i="16"/>
  <c r="O50" i="21"/>
  <c r="P16" i="21"/>
  <c r="N50" i="21"/>
  <c r="P50" i="21" s="1"/>
  <c r="O16" i="21"/>
  <c r="J142" i="13"/>
  <c r="I142" i="13"/>
  <c r="H142" i="13"/>
  <c r="G142" i="13"/>
  <c r="F142" i="13"/>
  <c r="K142" i="13"/>
  <c r="B123" i="13"/>
  <c r="B104" i="13"/>
  <c r="H69" i="13"/>
  <c r="G69" i="13"/>
  <c r="F69" i="13"/>
  <c r="E69" i="13"/>
  <c r="D69" i="13"/>
  <c r="C69" i="13"/>
  <c r="B69" i="13"/>
  <c r="K49" i="13"/>
  <c r="J49" i="13"/>
  <c r="I49" i="13"/>
  <c r="B67" i="13"/>
  <c r="I28" i="13"/>
  <c r="K29" i="13"/>
  <c r="J29" i="13"/>
  <c r="I29" i="13"/>
  <c r="J202" i="10"/>
  <c r="I202" i="10"/>
  <c r="H202" i="10"/>
  <c r="G202" i="10"/>
  <c r="F202" i="10"/>
  <c r="E202" i="10"/>
  <c r="D202" i="10"/>
  <c r="C202" i="10"/>
  <c r="B202" i="10"/>
  <c r="J168" i="10"/>
  <c r="J236" i="10" s="1"/>
  <c r="I168" i="10"/>
  <c r="J167" i="10"/>
  <c r="I167" i="10"/>
  <c r="J166" i="10"/>
  <c r="I166" i="10"/>
  <c r="H166" i="10" s="1"/>
  <c r="J165" i="10"/>
  <c r="I165" i="10"/>
  <c r="H165" i="10" s="1"/>
  <c r="J164" i="10"/>
  <c r="I164" i="10"/>
  <c r="H164" i="10" s="1"/>
  <c r="G164" i="10" s="1"/>
  <c r="J163" i="10"/>
  <c r="I163" i="10"/>
  <c r="H163" i="10" s="1"/>
  <c r="G163" i="10" s="1"/>
  <c r="J175" i="10"/>
  <c r="J243" i="10" s="1"/>
  <c r="J173" i="10"/>
  <c r="J172" i="10"/>
  <c r="J171" i="10"/>
  <c r="J170" i="10"/>
  <c r="J169" i="10"/>
  <c r="H35" i="8"/>
  <c r="H69" i="8" s="1"/>
  <c r="B35" i="8"/>
  <c r="B69" i="8" s="1"/>
  <c r="H34" i="8"/>
  <c r="E68" i="8"/>
  <c r="H32" i="8"/>
  <c r="E66" i="8"/>
  <c r="H31" i="8"/>
  <c r="E65" i="8"/>
  <c r="E64" i="8"/>
  <c r="E63" i="8"/>
  <c r="E62" i="8"/>
  <c r="H375" i="8"/>
  <c r="H408" i="8" s="1"/>
  <c r="G375" i="8"/>
  <c r="G408" i="8" s="1"/>
  <c r="F375" i="8"/>
  <c r="F408" i="8" s="1"/>
  <c r="E375" i="8"/>
  <c r="E408" i="8" s="1"/>
  <c r="D375" i="8"/>
  <c r="D408" i="8" s="1"/>
  <c r="C375" i="8"/>
  <c r="C408" i="8" s="1"/>
  <c r="B375" i="8"/>
  <c r="B408" i="8" s="1"/>
  <c r="H373" i="8"/>
  <c r="H406" i="8" s="1"/>
  <c r="G373" i="8"/>
  <c r="G406" i="8" s="1"/>
  <c r="F373" i="8"/>
  <c r="F406" i="8" s="1"/>
  <c r="E373" i="8"/>
  <c r="E406" i="8" s="1"/>
  <c r="D373" i="8"/>
  <c r="D406" i="8" s="1"/>
  <c r="C373" i="8"/>
  <c r="C406" i="8" s="1"/>
  <c r="B373" i="8"/>
  <c r="B406" i="8" s="1"/>
  <c r="H372" i="8"/>
  <c r="H405" i="8" s="1"/>
  <c r="G372" i="8"/>
  <c r="G405" i="8" s="1"/>
  <c r="F372" i="8"/>
  <c r="F405" i="8" s="1"/>
  <c r="E372" i="8"/>
  <c r="E405" i="8" s="1"/>
  <c r="D372" i="8"/>
  <c r="D405" i="8" s="1"/>
  <c r="C372" i="8"/>
  <c r="C405" i="8" s="1"/>
  <c r="B372" i="8"/>
  <c r="B405" i="8" s="1"/>
  <c r="H371" i="8"/>
  <c r="H404" i="8" s="1"/>
  <c r="G371" i="8"/>
  <c r="G404" i="8" s="1"/>
  <c r="F371" i="8"/>
  <c r="F404" i="8" s="1"/>
  <c r="E371" i="8"/>
  <c r="E404" i="8" s="1"/>
  <c r="D371" i="8"/>
  <c r="D404" i="8" s="1"/>
  <c r="C371" i="8"/>
  <c r="C404" i="8" s="1"/>
  <c r="B371" i="8"/>
  <c r="B404" i="8" s="1"/>
  <c r="H370" i="8"/>
  <c r="H403" i="8" s="1"/>
  <c r="G370" i="8"/>
  <c r="G403" i="8" s="1"/>
  <c r="F370" i="8"/>
  <c r="F403" i="8" s="1"/>
  <c r="E370" i="8"/>
  <c r="E403" i="8" s="1"/>
  <c r="D370" i="8"/>
  <c r="D403" i="8" s="1"/>
  <c r="C370" i="8"/>
  <c r="C403" i="8" s="1"/>
  <c r="B370" i="8"/>
  <c r="B403" i="8" s="1"/>
  <c r="H369" i="8"/>
  <c r="H402" i="8" s="1"/>
  <c r="G369" i="8"/>
  <c r="G402" i="8" s="1"/>
  <c r="F369" i="8"/>
  <c r="F402" i="8" s="1"/>
  <c r="E369" i="8"/>
  <c r="E402" i="8" s="1"/>
  <c r="D369" i="8"/>
  <c r="D402" i="8" s="1"/>
  <c r="C369" i="8"/>
  <c r="C402" i="8" s="1"/>
  <c r="B369" i="8"/>
  <c r="B402" i="8" s="1"/>
  <c r="H368" i="8"/>
  <c r="H401" i="8" s="1"/>
  <c r="G368" i="8"/>
  <c r="G401" i="8" s="1"/>
  <c r="F368" i="8"/>
  <c r="F401" i="8" s="1"/>
  <c r="E368" i="8"/>
  <c r="E401" i="8" s="1"/>
  <c r="D368" i="8"/>
  <c r="D401" i="8" s="1"/>
  <c r="C368" i="8"/>
  <c r="C401" i="8" s="1"/>
  <c r="B368" i="8"/>
  <c r="B401" i="8" s="1"/>
  <c r="H367" i="8"/>
  <c r="H400" i="8" s="1"/>
  <c r="G367" i="8"/>
  <c r="G400" i="8" s="1"/>
  <c r="F367" i="8"/>
  <c r="F400" i="8" s="1"/>
  <c r="E367" i="8"/>
  <c r="E400" i="8" s="1"/>
  <c r="D367" i="8"/>
  <c r="D400" i="8" s="1"/>
  <c r="C367" i="8"/>
  <c r="C400" i="8" s="1"/>
  <c r="B367" i="8"/>
  <c r="B400" i="8" s="1"/>
  <c r="H366" i="8"/>
  <c r="H399" i="8" s="1"/>
  <c r="G366" i="8"/>
  <c r="G399" i="8" s="1"/>
  <c r="F366" i="8"/>
  <c r="F399" i="8" s="1"/>
  <c r="E366" i="8"/>
  <c r="E399" i="8" s="1"/>
  <c r="D366" i="8"/>
  <c r="D399" i="8" s="1"/>
  <c r="C366" i="8"/>
  <c r="C399" i="8" s="1"/>
  <c r="B366" i="8"/>
  <c r="B399" i="8" s="1"/>
  <c r="H308" i="8"/>
  <c r="G308" i="8"/>
  <c r="F308" i="8"/>
  <c r="E308" i="8"/>
  <c r="D308" i="8"/>
  <c r="C308" i="8"/>
  <c r="B308" i="8"/>
  <c r="H306" i="8"/>
  <c r="G306" i="8"/>
  <c r="F306" i="8"/>
  <c r="E306" i="8"/>
  <c r="D306" i="8"/>
  <c r="C306" i="8"/>
  <c r="B306" i="8"/>
  <c r="H305" i="8"/>
  <c r="G305" i="8"/>
  <c r="F305" i="8"/>
  <c r="E305" i="8"/>
  <c r="D305" i="8"/>
  <c r="C305" i="8"/>
  <c r="B305" i="8"/>
  <c r="H304" i="8"/>
  <c r="G304" i="8"/>
  <c r="F304" i="8"/>
  <c r="E304" i="8"/>
  <c r="D304" i="8"/>
  <c r="C304" i="8"/>
  <c r="B304" i="8"/>
  <c r="H303" i="8"/>
  <c r="G303" i="8"/>
  <c r="F303" i="8"/>
  <c r="E303" i="8"/>
  <c r="D303" i="8"/>
  <c r="C303" i="8"/>
  <c r="B303" i="8"/>
  <c r="H302" i="8"/>
  <c r="G302" i="8"/>
  <c r="F302" i="8"/>
  <c r="E302" i="8"/>
  <c r="D302" i="8"/>
  <c r="C302" i="8"/>
  <c r="B302" i="8"/>
  <c r="H301" i="8"/>
  <c r="G301" i="8"/>
  <c r="F301" i="8"/>
  <c r="E301" i="8"/>
  <c r="D301" i="8"/>
  <c r="C301" i="8"/>
  <c r="B301" i="8"/>
  <c r="H300" i="8"/>
  <c r="G300" i="8"/>
  <c r="F300" i="8"/>
  <c r="E300" i="8"/>
  <c r="D300" i="8"/>
  <c r="C300" i="8"/>
  <c r="B300" i="8"/>
  <c r="H299" i="8"/>
  <c r="G299" i="8"/>
  <c r="F299" i="8"/>
  <c r="E299" i="8"/>
  <c r="D299" i="8"/>
  <c r="C299" i="8"/>
  <c r="B299" i="8"/>
  <c r="H298" i="8"/>
  <c r="G298" i="8"/>
  <c r="F298" i="8"/>
  <c r="E298" i="8"/>
  <c r="D298" i="8"/>
  <c r="C298" i="8"/>
  <c r="B298" i="8"/>
  <c r="H297" i="8"/>
  <c r="G297" i="8"/>
  <c r="F297" i="8"/>
  <c r="E297" i="8"/>
  <c r="D297" i="8"/>
  <c r="C297" i="8"/>
  <c r="B297" i="8"/>
  <c r="H296" i="8"/>
  <c r="G296" i="8"/>
  <c r="F296" i="8"/>
  <c r="E296" i="8"/>
  <c r="D296" i="8"/>
  <c r="C296" i="8"/>
  <c r="B296" i="8"/>
  <c r="E60" i="8"/>
  <c r="H233" i="8"/>
  <c r="G233" i="8"/>
  <c r="F233" i="8"/>
  <c r="E233" i="8"/>
  <c r="D233" i="8"/>
  <c r="C233" i="8"/>
  <c r="B233" i="8"/>
  <c r="H133" i="8"/>
  <c r="G133" i="8"/>
  <c r="F133" i="8"/>
  <c r="E133" i="8"/>
  <c r="D133" i="8"/>
  <c r="C133" i="8"/>
  <c r="B133" i="8"/>
  <c r="H132" i="8"/>
  <c r="G132" i="8"/>
  <c r="F132" i="8"/>
  <c r="E132" i="8"/>
  <c r="D132" i="8"/>
  <c r="C132" i="8"/>
  <c r="B132" i="8"/>
  <c r="H131" i="8"/>
  <c r="G131" i="8"/>
  <c r="F131" i="8"/>
  <c r="E131" i="8"/>
  <c r="D131" i="8"/>
  <c r="C131" i="8"/>
  <c r="B131" i="8"/>
  <c r="F68" i="8" l="1"/>
  <c r="D68" i="8"/>
  <c r="H68" i="8"/>
  <c r="B61" i="8"/>
  <c r="F61" i="8"/>
  <c r="B65" i="8"/>
  <c r="F65" i="8"/>
  <c r="D62" i="8"/>
  <c r="H62" i="8"/>
  <c r="C65" i="8"/>
  <c r="G65" i="8"/>
  <c r="D66" i="8"/>
  <c r="H66" i="8"/>
  <c r="B64" i="8"/>
  <c r="F64" i="8"/>
  <c r="B68" i="8"/>
  <c r="F63" i="8"/>
  <c r="C64" i="8"/>
  <c r="G64" i="8"/>
  <c r="C68" i="8"/>
  <c r="G68" i="8"/>
  <c r="B60" i="8"/>
  <c r="F60" i="8"/>
  <c r="C61" i="8"/>
  <c r="G61" i="8"/>
  <c r="C60" i="8"/>
  <c r="G60" i="8"/>
  <c r="B63" i="8"/>
  <c r="D60" i="8"/>
  <c r="H60" i="8"/>
  <c r="H61" i="8"/>
  <c r="B62" i="8"/>
  <c r="F62" i="8"/>
  <c r="C63" i="8"/>
  <c r="G63" i="8"/>
  <c r="D64" i="8"/>
  <c r="H64" i="8"/>
  <c r="B66" i="8"/>
  <c r="F66" i="8"/>
  <c r="C62" i="8"/>
  <c r="G62" i="8"/>
  <c r="D63" i="8"/>
  <c r="H63" i="8"/>
  <c r="C66" i="8"/>
  <c r="G66" i="8"/>
  <c r="D61" i="8"/>
  <c r="D65" i="8"/>
  <c r="H65" i="8"/>
  <c r="E61" i="8"/>
  <c r="F164" i="10"/>
  <c r="G165" i="10"/>
  <c r="H167" i="10"/>
  <c r="H168" i="10"/>
  <c r="I236" i="10"/>
  <c r="F163" i="10"/>
  <c r="G166" i="10"/>
  <c r="J28" i="6"/>
  <c r="I28" i="6"/>
  <c r="J66" i="6"/>
  <c r="I66" i="6"/>
  <c r="L29" i="5"/>
  <c r="K29" i="5"/>
  <c r="G28" i="3"/>
  <c r="C28" i="3"/>
  <c r="E28" i="2"/>
  <c r="B28" i="2"/>
  <c r="D29" i="5" l="1"/>
  <c r="N13" i="41"/>
  <c r="G28" i="2"/>
  <c r="H28" i="2" s="1"/>
  <c r="H29" i="5"/>
  <c r="G29" i="5" s="1"/>
  <c r="H28" i="6" s="1"/>
  <c r="F166" i="10"/>
  <c r="E163" i="10"/>
  <c r="F165" i="10"/>
  <c r="E164" i="10"/>
  <c r="H236" i="10"/>
  <c r="G168" i="10"/>
  <c r="G167" i="10"/>
  <c r="F29" i="5"/>
  <c r="I28" i="3" l="1"/>
  <c r="E28" i="3"/>
  <c r="M29" i="5"/>
  <c r="E28" i="6"/>
  <c r="H66" i="6"/>
  <c r="F167" i="10"/>
  <c r="D164" i="10"/>
  <c r="D163" i="10"/>
  <c r="F168" i="10"/>
  <c r="G236" i="10"/>
  <c r="E165" i="10"/>
  <c r="E166" i="10"/>
  <c r="C177" i="13"/>
  <c r="D177" i="13"/>
  <c r="E177" i="13"/>
  <c r="F177" i="13"/>
  <c r="G177" i="13"/>
  <c r="H177" i="13"/>
  <c r="I177" i="13"/>
  <c r="D149" i="13"/>
  <c r="D147" i="13"/>
  <c r="K149" i="13"/>
  <c r="J149" i="13"/>
  <c r="I149" i="13"/>
  <c r="H149" i="13"/>
  <c r="G149" i="13"/>
  <c r="F149" i="13"/>
  <c r="E149" i="13"/>
  <c r="K147" i="13"/>
  <c r="J147" i="13"/>
  <c r="I147" i="13"/>
  <c r="H147" i="13"/>
  <c r="G147" i="13"/>
  <c r="F147" i="13"/>
  <c r="E147" i="13"/>
  <c r="K146" i="13"/>
  <c r="J146" i="13"/>
  <c r="I146" i="13"/>
  <c r="H146" i="13"/>
  <c r="G146" i="13"/>
  <c r="F146" i="13"/>
  <c r="E146" i="13"/>
  <c r="K145" i="13"/>
  <c r="J145" i="13"/>
  <c r="I145" i="13"/>
  <c r="H145" i="13"/>
  <c r="G145" i="13"/>
  <c r="F145" i="13"/>
  <c r="E145" i="13"/>
  <c r="E144" i="13"/>
  <c r="K144" i="13"/>
  <c r="J144" i="13"/>
  <c r="I144" i="13"/>
  <c r="H144" i="13"/>
  <c r="G144" i="13"/>
  <c r="F144" i="13"/>
  <c r="K143" i="13"/>
  <c r="J143" i="13"/>
  <c r="I143" i="13"/>
  <c r="H143" i="13"/>
  <c r="G143" i="13"/>
  <c r="F143" i="13"/>
  <c r="K141" i="13"/>
  <c r="J141" i="13"/>
  <c r="I141" i="13"/>
  <c r="H141" i="13"/>
  <c r="G141" i="13"/>
  <c r="F141" i="13"/>
  <c r="K140" i="13"/>
  <c r="J140" i="13"/>
  <c r="I140" i="13"/>
  <c r="H140" i="13"/>
  <c r="G140" i="13"/>
  <c r="F140" i="13"/>
  <c r="K139" i="13"/>
  <c r="J139" i="13"/>
  <c r="I139" i="13"/>
  <c r="H139" i="13"/>
  <c r="G139" i="13"/>
  <c r="F139" i="13"/>
  <c r="K138" i="13"/>
  <c r="J138" i="13"/>
  <c r="I138" i="13"/>
  <c r="H138" i="13"/>
  <c r="G138" i="13"/>
  <c r="F138" i="13"/>
  <c r="B111" i="13"/>
  <c r="B109" i="13"/>
  <c r="B108" i="13"/>
  <c r="B107" i="13"/>
  <c r="B106" i="13"/>
  <c r="B105" i="13"/>
  <c r="B103" i="13"/>
  <c r="B142" i="13" s="1"/>
  <c r="B102" i="13"/>
  <c r="B101" i="13"/>
  <c r="B100" i="13"/>
  <c r="B99" i="13"/>
  <c r="B98" i="13"/>
  <c r="B97" i="13"/>
  <c r="B96" i="13"/>
  <c r="B95" i="13"/>
  <c r="B94" i="13"/>
  <c r="B93" i="13"/>
  <c r="B92" i="13"/>
  <c r="B91" i="13"/>
  <c r="B90" i="13"/>
  <c r="B89" i="13"/>
  <c r="B88" i="13"/>
  <c r="B87" i="13"/>
  <c r="B86" i="13"/>
  <c r="B85" i="13"/>
  <c r="B84" i="13"/>
  <c r="H74" i="13"/>
  <c r="G74" i="13"/>
  <c r="F74" i="13"/>
  <c r="E74" i="13"/>
  <c r="D74" i="13"/>
  <c r="C74" i="13"/>
  <c r="B74" i="13"/>
  <c r="H73" i="13"/>
  <c r="G73" i="13"/>
  <c r="F73" i="13"/>
  <c r="E73" i="13"/>
  <c r="D73" i="13"/>
  <c r="C73" i="13"/>
  <c r="B73" i="13"/>
  <c r="H72" i="13"/>
  <c r="G72" i="13"/>
  <c r="F72" i="13"/>
  <c r="E72" i="13"/>
  <c r="D72" i="13"/>
  <c r="C72" i="13"/>
  <c r="B72" i="13"/>
  <c r="H71" i="13"/>
  <c r="G71" i="13"/>
  <c r="F71" i="13"/>
  <c r="E71" i="13"/>
  <c r="D71" i="13"/>
  <c r="C71" i="13"/>
  <c r="B71" i="13"/>
  <c r="H70" i="13"/>
  <c r="G70" i="13"/>
  <c r="F70" i="13"/>
  <c r="E70" i="13"/>
  <c r="D70" i="13"/>
  <c r="C70" i="13"/>
  <c r="B70" i="13"/>
  <c r="H67" i="13"/>
  <c r="G67" i="13"/>
  <c r="F67" i="13"/>
  <c r="E67" i="13"/>
  <c r="D67" i="13"/>
  <c r="C67" i="13"/>
  <c r="H66" i="13"/>
  <c r="G66" i="13"/>
  <c r="F66" i="13"/>
  <c r="E66" i="13"/>
  <c r="D66" i="13"/>
  <c r="C66" i="13"/>
  <c r="B66" i="13"/>
  <c r="H64" i="13"/>
  <c r="G64" i="13"/>
  <c r="F64" i="13"/>
  <c r="E64" i="13"/>
  <c r="D64" i="13"/>
  <c r="C64" i="13"/>
  <c r="B64" i="13"/>
  <c r="B62" i="13"/>
  <c r="H62" i="13"/>
  <c r="G62" i="13"/>
  <c r="F62" i="13"/>
  <c r="E62" i="13"/>
  <c r="D62" i="13"/>
  <c r="C62" i="13"/>
  <c r="K36" i="13"/>
  <c r="J36" i="13"/>
  <c r="I36" i="13"/>
  <c r="K34" i="13"/>
  <c r="J34" i="13"/>
  <c r="I34" i="13"/>
  <c r="K33" i="13"/>
  <c r="J33" i="13"/>
  <c r="I33" i="13"/>
  <c r="K32" i="13"/>
  <c r="J32" i="13"/>
  <c r="I32" i="13"/>
  <c r="K31" i="13"/>
  <c r="J31" i="13"/>
  <c r="I31" i="13"/>
  <c r="K30" i="13"/>
  <c r="J30" i="13"/>
  <c r="I30" i="13"/>
  <c r="K28" i="13"/>
  <c r="J28" i="13"/>
  <c r="K27" i="13"/>
  <c r="J27" i="13"/>
  <c r="K26" i="13"/>
  <c r="J26" i="13"/>
  <c r="K25" i="13"/>
  <c r="J25" i="13"/>
  <c r="K24" i="13"/>
  <c r="J24" i="13"/>
  <c r="K23" i="13"/>
  <c r="J23" i="13"/>
  <c r="K22" i="13"/>
  <c r="J22" i="13"/>
  <c r="K21" i="13"/>
  <c r="J21" i="13"/>
  <c r="K20" i="13"/>
  <c r="J20" i="13"/>
  <c r="K19" i="13"/>
  <c r="J19" i="13"/>
  <c r="K18" i="13"/>
  <c r="J18" i="13"/>
  <c r="K17" i="13"/>
  <c r="J17" i="13"/>
  <c r="K16" i="13"/>
  <c r="J16" i="13"/>
  <c r="K15" i="13"/>
  <c r="J15" i="13"/>
  <c r="K14" i="13"/>
  <c r="J14" i="13"/>
  <c r="K13" i="13"/>
  <c r="J13" i="13"/>
  <c r="K12" i="13"/>
  <c r="J12" i="13"/>
  <c r="K11" i="13"/>
  <c r="J11" i="13"/>
  <c r="K10" i="13"/>
  <c r="J10" i="13"/>
  <c r="O13" i="2"/>
  <c r="F233" i="10"/>
  <c r="F234" i="10"/>
  <c r="J237" i="10"/>
  <c r="J238" i="10"/>
  <c r="K28" i="6" l="1"/>
  <c r="I232" i="10"/>
  <c r="G232" i="10"/>
  <c r="H232" i="10"/>
  <c r="J232" i="10"/>
  <c r="F232" i="10"/>
  <c r="E232" i="10"/>
  <c r="J235" i="10"/>
  <c r="I235" i="10"/>
  <c r="H235" i="10"/>
  <c r="I231" i="10"/>
  <c r="J231" i="10"/>
  <c r="G231" i="10"/>
  <c r="H231" i="10"/>
  <c r="F231" i="10"/>
  <c r="D166" i="10"/>
  <c r="E234" i="10"/>
  <c r="E168" i="10"/>
  <c r="F236" i="10"/>
  <c r="C164" i="10"/>
  <c r="D232" i="10"/>
  <c r="J234" i="10"/>
  <c r="H234" i="10"/>
  <c r="I234" i="10"/>
  <c r="G234" i="10"/>
  <c r="E231" i="10"/>
  <c r="G235" i="10"/>
  <c r="H233" i="10"/>
  <c r="I233" i="10"/>
  <c r="J233" i="10"/>
  <c r="G233" i="10"/>
  <c r="D165" i="10"/>
  <c r="E233" i="10"/>
  <c r="C163" i="10"/>
  <c r="D231" i="10"/>
  <c r="E167" i="10"/>
  <c r="F235" i="10"/>
  <c r="O29" i="2"/>
  <c r="F186" i="10"/>
  <c r="O12" i="2"/>
  <c r="O27" i="2"/>
  <c r="I185" i="10"/>
  <c r="O11" i="2"/>
  <c r="O26" i="2"/>
  <c r="B184" i="10"/>
  <c r="O10" i="2"/>
  <c r="O36" i="2"/>
  <c r="O25" i="2"/>
  <c r="C191" i="10"/>
  <c r="O17" i="2"/>
  <c r="B183" i="10"/>
  <c r="O9" i="2"/>
  <c r="D207" i="10"/>
  <c r="O34" i="2"/>
  <c r="O24" i="2"/>
  <c r="H190" i="10"/>
  <c r="O16" i="2"/>
  <c r="O8" i="2"/>
  <c r="O31" i="2"/>
  <c r="E194" i="10"/>
  <c r="O20" i="2"/>
  <c r="C193" i="10"/>
  <c r="O19" i="2"/>
  <c r="O37" i="2"/>
  <c r="I192" i="10"/>
  <c r="O18" i="2"/>
  <c r="C206" i="10"/>
  <c r="O33" i="2"/>
  <c r="O23" i="2"/>
  <c r="I189" i="10"/>
  <c r="O15" i="2"/>
  <c r="G187" i="10"/>
  <c r="B205" i="10"/>
  <c r="O32" i="2"/>
  <c r="O22" i="2"/>
  <c r="G188" i="10"/>
  <c r="O14" i="2"/>
  <c r="G195" i="10"/>
  <c r="O21" i="2"/>
  <c r="B207" i="10"/>
  <c r="G207" i="10"/>
  <c r="D190" i="10" l="1"/>
  <c r="J187" i="10"/>
  <c r="B189" i="10"/>
  <c r="G186" i="10"/>
  <c r="C188" i="10"/>
  <c r="D188" i="10"/>
  <c r="J188" i="10"/>
  <c r="H189" i="10"/>
  <c r="I188" i="10"/>
  <c r="G189" i="10"/>
  <c r="H184" i="10"/>
  <c r="D189" i="10"/>
  <c r="F189" i="10"/>
  <c r="C189" i="10"/>
  <c r="G184" i="10"/>
  <c r="B186" i="10"/>
  <c r="I198" i="10"/>
  <c r="E198" i="10"/>
  <c r="B198" i="10"/>
  <c r="H198" i="10"/>
  <c r="D198" i="10"/>
  <c r="G198" i="10"/>
  <c r="C198" i="10"/>
  <c r="J198" i="10"/>
  <c r="F198" i="10"/>
  <c r="G196" i="10"/>
  <c r="C196" i="10"/>
  <c r="J196" i="10"/>
  <c r="F196" i="10"/>
  <c r="B196" i="10"/>
  <c r="I196" i="10"/>
  <c r="E196" i="10"/>
  <c r="H196" i="10"/>
  <c r="D196" i="10"/>
  <c r="H199" i="10"/>
  <c r="D199" i="10"/>
  <c r="E199" i="10"/>
  <c r="G199" i="10"/>
  <c r="C199" i="10"/>
  <c r="J199" i="10"/>
  <c r="F199" i="10"/>
  <c r="B199" i="10"/>
  <c r="I199" i="10"/>
  <c r="D167" i="10"/>
  <c r="E235" i="10"/>
  <c r="C165" i="10"/>
  <c r="D233" i="10"/>
  <c r="B164" i="10"/>
  <c r="B232" i="10" s="1"/>
  <c r="C232" i="10"/>
  <c r="C166" i="10"/>
  <c r="D234" i="10"/>
  <c r="J184" i="10"/>
  <c r="I186" i="10"/>
  <c r="C183" i="10"/>
  <c r="E189" i="10"/>
  <c r="J189" i="10"/>
  <c r="B188" i="10"/>
  <c r="C184" i="10"/>
  <c r="C186" i="10"/>
  <c r="G183" i="10"/>
  <c r="J197" i="10"/>
  <c r="F197" i="10"/>
  <c r="B197" i="10"/>
  <c r="C197" i="10"/>
  <c r="I197" i="10"/>
  <c r="E197" i="10"/>
  <c r="H197" i="10"/>
  <c r="D197" i="10"/>
  <c r="G197" i="10"/>
  <c r="I204" i="10"/>
  <c r="E204" i="10"/>
  <c r="F204" i="10"/>
  <c r="B204" i="10"/>
  <c r="J204" i="10"/>
  <c r="D204" i="10"/>
  <c r="H204" i="10"/>
  <c r="C204" i="10"/>
  <c r="G204" i="10"/>
  <c r="G200" i="10"/>
  <c r="C200" i="10"/>
  <c r="J200" i="10"/>
  <c r="F200" i="10"/>
  <c r="B200" i="10"/>
  <c r="I200" i="10"/>
  <c r="E200" i="10"/>
  <c r="H200" i="10"/>
  <c r="D200" i="10"/>
  <c r="J201" i="10"/>
  <c r="F201" i="10"/>
  <c r="B201" i="10"/>
  <c r="I201" i="10"/>
  <c r="E201" i="10"/>
  <c r="H201" i="10"/>
  <c r="D201" i="10"/>
  <c r="G201" i="10"/>
  <c r="C201" i="10"/>
  <c r="J203" i="10"/>
  <c r="F203" i="10"/>
  <c r="I203" i="10"/>
  <c r="D203" i="10"/>
  <c r="H203" i="10"/>
  <c r="C203" i="10"/>
  <c r="G203" i="10"/>
  <c r="B203" i="10"/>
  <c r="E203" i="10"/>
  <c r="B163" i="10"/>
  <c r="B231" i="10" s="1"/>
  <c r="C231" i="10"/>
  <c r="D168" i="10"/>
  <c r="E236" i="10"/>
  <c r="D186" i="10"/>
  <c r="F183" i="10"/>
  <c r="E184" i="10"/>
  <c r="H186" i="10"/>
  <c r="D183" i="10"/>
  <c r="F184" i="10"/>
  <c r="J183" i="10"/>
  <c r="C195" i="10"/>
  <c r="B187" i="10"/>
  <c r="D184" i="10"/>
  <c r="J186" i="10"/>
  <c r="H183" i="10"/>
  <c r="I184" i="10"/>
  <c r="E186" i="10"/>
  <c r="I183" i="10"/>
  <c r="E183" i="10"/>
  <c r="B191" i="10"/>
  <c r="B190" i="10"/>
  <c r="E187" i="10"/>
  <c r="J190" i="10"/>
  <c r="B193" i="10"/>
  <c r="D195" i="10"/>
  <c r="E190" i="10"/>
  <c r="C187" i="10"/>
  <c r="D192" i="10"/>
  <c r="E195" i="10"/>
  <c r="H187" i="10"/>
  <c r="E192" i="10"/>
  <c r="F187" i="10"/>
  <c r="J192" i="10"/>
  <c r="G191" i="10"/>
  <c r="J193" i="10"/>
  <c r="D191" i="10"/>
  <c r="I193" i="10"/>
  <c r="H188" i="10"/>
  <c r="D193" i="10"/>
  <c r="F192" i="10"/>
  <c r="F190" i="10"/>
  <c r="E191" i="10"/>
  <c r="H207" i="10"/>
  <c r="F188" i="10"/>
  <c r="B192" i="10"/>
  <c r="I190" i="10"/>
  <c r="H191" i="10"/>
  <c r="I207" i="10"/>
  <c r="E188" i="10"/>
  <c r="I205" i="10"/>
  <c r="I195" i="10"/>
  <c r="J195" i="10"/>
  <c r="C205" i="10"/>
  <c r="D185" i="10"/>
  <c r="G192" i="10"/>
  <c r="J207" i="10"/>
  <c r="E205" i="10"/>
  <c r="G194" i="10"/>
  <c r="D187" i="10"/>
  <c r="H192" i="10"/>
  <c r="E207" i="10"/>
  <c r="F194" i="10"/>
  <c r="G185" i="10"/>
  <c r="F185" i="10"/>
  <c r="I187" i="10"/>
  <c r="C192" i="10"/>
  <c r="C207" i="10"/>
  <c r="G205" i="10"/>
  <c r="D206" i="10"/>
  <c r="D205" i="10"/>
  <c r="H205" i="10"/>
  <c r="F207" i="10"/>
  <c r="F205" i="10"/>
  <c r="I194" i="10"/>
  <c r="H194" i="10"/>
  <c r="B206" i="10"/>
  <c r="F193" i="10"/>
  <c r="H206" i="10"/>
  <c r="B195" i="10"/>
  <c r="J194" i="10"/>
  <c r="C190" i="10"/>
  <c r="I191" i="10"/>
  <c r="F206" i="10"/>
  <c r="H185" i="10"/>
  <c r="E185" i="10"/>
  <c r="I206" i="10"/>
  <c r="C194" i="10"/>
  <c r="C185" i="10"/>
  <c r="F195" i="10"/>
  <c r="H195" i="10"/>
  <c r="G193" i="10"/>
  <c r="J205" i="10"/>
  <c r="E193" i="10"/>
  <c r="D194" i="10"/>
  <c r="G190" i="10"/>
  <c r="J191" i="10"/>
  <c r="B185" i="10"/>
  <c r="E206" i="10"/>
  <c r="J206" i="10"/>
  <c r="G206" i="10"/>
  <c r="H193" i="10"/>
  <c r="B194" i="10"/>
  <c r="F191" i="10"/>
  <c r="J185" i="10"/>
  <c r="I175" i="10"/>
  <c r="I243" i="10" s="1"/>
  <c r="I173" i="10"/>
  <c r="I172" i="10"/>
  <c r="I171" i="10"/>
  <c r="I170" i="10"/>
  <c r="I238" i="10" s="1"/>
  <c r="I169" i="10"/>
  <c r="I237" i="10" s="1"/>
  <c r="I162" i="10"/>
  <c r="I230" i="10" s="1"/>
  <c r="I161" i="10"/>
  <c r="I160" i="10"/>
  <c r="I159" i="10"/>
  <c r="I158" i="10"/>
  <c r="I157" i="10"/>
  <c r="I156" i="10"/>
  <c r="I155" i="10"/>
  <c r="I154" i="10"/>
  <c r="I153" i="10"/>
  <c r="I152" i="10"/>
  <c r="I151" i="10"/>
  <c r="I150" i="10"/>
  <c r="I149" i="10"/>
  <c r="I148" i="10"/>
  <c r="J241" i="10"/>
  <c r="J240" i="10"/>
  <c r="J239" i="10"/>
  <c r="J162" i="10"/>
  <c r="J230" i="10" s="1"/>
  <c r="J161" i="10"/>
  <c r="J229" i="10" s="1"/>
  <c r="J160" i="10"/>
  <c r="J228" i="10" s="1"/>
  <c r="J159" i="10"/>
  <c r="J227" i="10" s="1"/>
  <c r="J158" i="10"/>
  <c r="J226" i="10" s="1"/>
  <c r="J157" i="10"/>
  <c r="J225" i="10" s="1"/>
  <c r="J156" i="10"/>
  <c r="J224" i="10" s="1"/>
  <c r="J155" i="10"/>
  <c r="J223" i="10" s="1"/>
  <c r="J154" i="10"/>
  <c r="J222" i="10" s="1"/>
  <c r="J153" i="10"/>
  <c r="J221" i="10" s="1"/>
  <c r="J152" i="10"/>
  <c r="J220" i="10" s="1"/>
  <c r="J151" i="10"/>
  <c r="J219" i="10" s="1"/>
  <c r="J150" i="10"/>
  <c r="J218" i="10" s="1"/>
  <c r="J149" i="10"/>
  <c r="J217" i="10" s="1"/>
  <c r="J148" i="10"/>
  <c r="J216" i="10" s="1"/>
  <c r="K38" i="5"/>
  <c r="K37" i="5"/>
  <c r="K35" i="5"/>
  <c r="K34" i="5"/>
  <c r="K33" i="5"/>
  <c r="K32" i="5"/>
  <c r="K30" i="5"/>
  <c r="K28" i="5"/>
  <c r="K27" i="5"/>
  <c r="K26" i="5"/>
  <c r="K25" i="5"/>
  <c r="K24" i="5"/>
  <c r="K23" i="5"/>
  <c r="K22" i="5"/>
  <c r="K21" i="5"/>
  <c r="K20" i="5"/>
  <c r="K19" i="5"/>
  <c r="K18" i="5"/>
  <c r="K17" i="5"/>
  <c r="K16" i="5"/>
  <c r="K15" i="5"/>
  <c r="K14" i="5"/>
  <c r="K13" i="5"/>
  <c r="K12" i="5"/>
  <c r="K11" i="5"/>
  <c r="K10" i="5"/>
  <c r="C167" i="10" l="1"/>
  <c r="D235" i="10"/>
  <c r="B165" i="10"/>
  <c r="C233" i="10"/>
  <c r="B166" i="10"/>
  <c r="C234" i="10"/>
  <c r="C168" i="10"/>
  <c r="D236" i="10"/>
  <c r="H171" i="10"/>
  <c r="I239" i="10"/>
  <c r="H152" i="10"/>
  <c r="I220" i="10"/>
  <c r="H160" i="10"/>
  <c r="I228" i="10"/>
  <c r="H169" i="10"/>
  <c r="H237" i="10" s="1"/>
  <c r="H153" i="10"/>
  <c r="I221" i="10"/>
  <c r="H161" i="10"/>
  <c r="I229" i="10"/>
  <c r="H170" i="10"/>
  <c r="H238" i="10" s="1"/>
  <c r="H162" i="10"/>
  <c r="H230" i="10" s="1"/>
  <c r="H156" i="10"/>
  <c r="I224" i="10"/>
  <c r="H173" i="10"/>
  <c r="I241" i="10"/>
  <c r="H149" i="10"/>
  <c r="I217" i="10"/>
  <c r="H175" i="10"/>
  <c r="H243" i="10" s="1"/>
  <c r="H150" i="10"/>
  <c r="I218" i="10"/>
  <c r="H158" i="10"/>
  <c r="I226" i="10"/>
  <c r="H154" i="10"/>
  <c r="I222" i="10"/>
  <c r="H155" i="10"/>
  <c r="I223" i="10"/>
  <c r="H172" i="10"/>
  <c r="I240" i="10"/>
  <c r="H148" i="10"/>
  <c r="I216" i="10"/>
  <c r="H157" i="10"/>
  <c r="I225" i="10"/>
  <c r="H151" i="10"/>
  <c r="I219" i="10"/>
  <c r="H159" i="10"/>
  <c r="I227" i="10"/>
  <c r="B168" i="10" l="1"/>
  <c r="C236" i="10"/>
  <c r="B233" i="10"/>
  <c r="I26" i="10"/>
  <c r="I60" i="10" s="1"/>
  <c r="D26" i="10"/>
  <c r="J26" i="10"/>
  <c r="J60" i="10" s="1"/>
  <c r="G26" i="10"/>
  <c r="B26" i="10"/>
  <c r="H26" i="10"/>
  <c r="F26" i="10"/>
  <c r="C26" i="10"/>
  <c r="E26" i="10"/>
  <c r="E60" i="10" s="1"/>
  <c r="B234" i="10"/>
  <c r="C27" i="10"/>
  <c r="B27" i="10"/>
  <c r="E27" i="10"/>
  <c r="G27" i="10"/>
  <c r="I27" i="10"/>
  <c r="J27" i="10"/>
  <c r="J61" i="10" s="1"/>
  <c r="H27" i="10"/>
  <c r="H61" i="10" s="1"/>
  <c r="D27" i="10"/>
  <c r="F27" i="10"/>
  <c r="B167" i="10"/>
  <c r="C235" i="10"/>
  <c r="G157" i="10"/>
  <c r="H225" i="10"/>
  <c r="G152" i="10"/>
  <c r="H220" i="10"/>
  <c r="G151" i="10"/>
  <c r="H219" i="10"/>
  <c r="G148" i="10"/>
  <c r="H216" i="10"/>
  <c r="G149" i="10"/>
  <c r="H217" i="10"/>
  <c r="G162" i="10"/>
  <c r="G230" i="10" s="1"/>
  <c r="G169" i="10"/>
  <c r="G237" i="10" s="1"/>
  <c r="G155" i="10"/>
  <c r="H223" i="10"/>
  <c r="G156" i="10"/>
  <c r="H224" i="10"/>
  <c r="G172" i="10"/>
  <c r="H240" i="10"/>
  <c r="G158" i="10"/>
  <c r="H226" i="10"/>
  <c r="G173" i="10"/>
  <c r="H241" i="10"/>
  <c r="G170" i="10"/>
  <c r="G238" i="10" s="1"/>
  <c r="G160" i="10"/>
  <c r="H228" i="10"/>
  <c r="G150" i="10"/>
  <c r="H218" i="10"/>
  <c r="G161" i="10"/>
  <c r="H229" i="10"/>
  <c r="G159" i="10"/>
  <c r="H227" i="10"/>
  <c r="G154" i="10"/>
  <c r="H222" i="10"/>
  <c r="G175" i="10"/>
  <c r="G243" i="10" s="1"/>
  <c r="G153" i="10"/>
  <c r="H221" i="10"/>
  <c r="G171" i="10"/>
  <c r="H239" i="10"/>
  <c r="H365" i="8"/>
  <c r="H398" i="8" s="1"/>
  <c r="G365" i="8"/>
  <c r="G398" i="8" s="1"/>
  <c r="F365" i="8"/>
  <c r="F398" i="8" s="1"/>
  <c r="E365" i="8"/>
  <c r="E398" i="8" s="1"/>
  <c r="D365" i="8"/>
  <c r="D398" i="8" s="1"/>
  <c r="C365" i="8"/>
  <c r="C398" i="8" s="1"/>
  <c r="B365" i="8"/>
  <c r="B398" i="8" s="1"/>
  <c r="H364" i="8"/>
  <c r="H397" i="8" s="1"/>
  <c r="G364" i="8"/>
  <c r="G397" i="8" s="1"/>
  <c r="F364" i="8"/>
  <c r="F397" i="8" s="1"/>
  <c r="E364" i="8"/>
  <c r="E397" i="8" s="1"/>
  <c r="D364" i="8"/>
  <c r="D397" i="8" s="1"/>
  <c r="C364" i="8"/>
  <c r="C397" i="8" s="1"/>
  <c r="B364" i="8"/>
  <c r="B397" i="8" s="1"/>
  <c r="H363" i="8"/>
  <c r="H396" i="8" s="1"/>
  <c r="G363" i="8"/>
  <c r="G396" i="8" s="1"/>
  <c r="F363" i="8"/>
  <c r="F396" i="8" s="1"/>
  <c r="E363" i="8"/>
  <c r="E396" i="8" s="1"/>
  <c r="D363" i="8"/>
  <c r="D396" i="8" s="1"/>
  <c r="C363" i="8"/>
  <c r="C396" i="8" s="1"/>
  <c r="B363" i="8"/>
  <c r="B396" i="8" s="1"/>
  <c r="H362" i="8"/>
  <c r="H395" i="8" s="1"/>
  <c r="G362" i="8"/>
  <c r="G395" i="8" s="1"/>
  <c r="F362" i="8"/>
  <c r="F395" i="8" s="1"/>
  <c r="E362" i="8"/>
  <c r="E395" i="8" s="1"/>
  <c r="D362" i="8"/>
  <c r="D395" i="8" s="1"/>
  <c r="C362" i="8"/>
  <c r="C395" i="8" s="1"/>
  <c r="B362" i="8"/>
  <c r="B395" i="8" s="1"/>
  <c r="H361" i="8"/>
  <c r="H394" i="8" s="1"/>
  <c r="G361" i="8"/>
  <c r="G394" i="8" s="1"/>
  <c r="F361" i="8"/>
  <c r="F394" i="8" s="1"/>
  <c r="E361" i="8"/>
  <c r="E394" i="8" s="1"/>
  <c r="D361" i="8"/>
  <c r="D394" i="8" s="1"/>
  <c r="C361" i="8"/>
  <c r="C394" i="8" s="1"/>
  <c r="B361" i="8"/>
  <c r="B394" i="8" s="1"/>
  <c r="H360" i="8"/>
  <c r="H393" i="8" s="1"/>
  <c r="G360" i="8"/>
  <c r="G393" i="8" s="1"/>
  <c r="F360" i="8"/>
  <c r="F393" i="8" s="1"/>
  <c r="E360" i="8"/>
  <c r="E393" i="8" s="1"/>
  <c r="D360" i="8"/>
  <c r="D393" i="8" s="1"/>
  <c r="C360" i="8"/>
  <c r="C393" i="8" s="1"/>
  <c r="B360" i="8"/>
  <c r="B393" i="8" s="1"/>
  <c r="H359" i="8"/>
  <c r="H392" i="8" s="1"/>
  <c r="G359" i="8"/>
  <c r="G392" i="8" s="1"/>
  <c r="F359" i="8"/>
  <c r="F392" i="8" s="1"/>
  <c r="E359" i="8"/>
  <c r="E392" i="8" s="1"/>
  <c r="D359" i="8"/>
  <c r="D392" i="8" s="1"/>
  <c r="C359" i="8"/>
  <c r="C392" i="8" s="1"/>
  <c r="B359" i="8"/>
  <c r="B392" i="8" s="1"/>
  <c r="H358" i="8"/>
  <c r="H391" i="8" s="1"/>
  <c r="G358" i="8"/>
  <c r="G391" i="8" s="1"/>
  <c r="F358" i="8"/>
  <c r="F391" i="8" s="1"/>
  <c r="E358" i="8"/>
  <c r="E391" i="8" s="1"/>
  <c r="D358" i="8"/>
  <c r="D391" i="8" s="1"/>
  <c r="C358" i="8"/>
  <c r="C391" i="8" s="1"/>
  <c r="B358" i="8"/>
  <c r="B391" i="8" s="1"/>
  <c r="H357" i="8"/>
  <c r="H390" i="8" s="1"/>
  <c r="G357" i="8"/>
  <c r="G390" i="8" s="1"/>
  <c r="F357" i="8"/>
  <c r="F390" i="8" s="1"/>
  <c r="E357" i="8"/>
  <c r="E390" i="8" s="1"/>
  <c r="D357" i="8"/>
  <c r="D390" i="8" s="1"/>
  <c r="C357" i="8"/>
  <c r="C390" i="8" s="1"/>
  <c r="B357" i="8"/>
  <c r="B390" i="8" s="1"/>
  <c r="H356" i="8"/>
  <c r="H389" i="8" s="1"/>
  <c r="G356" i="8"/>
  <c r="G389" i="8" s="1"/>
  <c r="F356" i="8"/>
  <c r="F389" i="8" s="1"/>
  <c r="E356" i="8"/>
  <c r="E389" i="8" s="1"/>
  <c r="D356" i="8"/>
  <c r="D389" i="8" s="1"/>
  <c r="C356" i="8"/>
  <c r="C389" i="8" s="1"/>
  <c r="B356" i="8"/>
  <c r="B389" i="8" s="1"/>
  <c r="H355" i="8"/>
  <c r="H388" i="8" s="1"/>
  <c r="G355" i="8"/>
  <c r="G388" i="8" s="1"/>
  <c r="F355" i="8"/>
  <c r="F388" i="8" s="1"/>
  <c r="E355" i="8"/>
  <c r="E388" i="8" s="1"/>
  <c r="D355" i="8"/>
  <c r="D388" i="8" s="1"/>
  <c r="C355" i="8"/>
  <c r="C388" i="8" s="1"/>
  <c r="B355" i="8"/>
  <c r="B388" i="8" s="1"/>
  <c r="H354" i="8"/>
  <c r="H387" i="8" s="1"/>
  <c r="G354" i="8"/>
  <c r="G387" i="8" s="1"/>
  <c r="F354" i="8"/>
  <c r="F387" i="8" s="1"/>
  <c r="E354" i="8"/>
  <c r="E387" i="8" s="1"/>
  <c r="D354" i="8"/>
  <c r="D387" i="8" s="1"/>
  <c r="C354" i="8"/>
  <c r="C387" i="8" s="1"/>
  <c r="B354" i="8"/>
  <c r="B387" i="8" s="1"/>
  <c r="H353" i="8"/>
  <c r="H386" i="8" s="1"/>
  <c r="G353" i="8"/>
  <c r="G386" i="8" s="1"/>
  <c r="F353" i="8"/>
  <c r="F386" i="8" s="1"/>
  <c r="E353" i="8"/>
  <c r="E386" i="8" s="1"/>
  <c r="D353" i="8"/>
  <c r="D386" i="8" s="1"/>
  <c r="C353" i="8"/>
  <c r="C386" i="8" s="1"/>
  <c r="B353" i="8"/>
  <c r="B386" i="8" s="1"/>
  <c r="H352" i="8"/>
  <c r="H385" i="8" s="1"/>
  <c r="G352" i="8"/>
  <c r="G385" i="8" s="1"/>
  <c r="F352" i="8"/>
  <c r="F385" i="8" s="1"/>
  <c r="E352" i="8"/>
  <c r="E385" i="8" s="1"/>
  <c r="D352" i="8"/>
  <c r="D385" i="8" s="1"/>
  <c r="C352" i="8"/>
  <c r="C385" i="8" s="1"/>
  <c r="B352" i="8"/>
  <c r="B385" i="8" s="1"/>
  <c r="H351" i="8"/>
  <c r="H384" i="8" s="1"/>
  <c r="G351" i="8"/>
  <c r="G384" i="8" s="1"/>
  <c r="F351" i="8"/>
  <c r="F384" i="8" s="1"/>
  <c r="E351" i="8"/>
  <c r="E384" i="8" s="1"/>
  <c r="D351" i="8"/>
  <c r="D384" i="8" s="1"/>
  <c r="C351" i="8"/>
  <c r="C384" i="8" s="1"/>
  <c r="B351" i="8"/>
  <c r="B384" i="8" s="1"/>
  <c r="H350" i="8"/>
  <c r="H383" i="8" s="1"/>
  <c r="G350" i="8"/>
  <c r="G383" i="8" s="1"/>
  <c r="F350" i="8"/>
  <c r="F383" i="8" s="1"/>
  <c r="E350" i="8"/>
  <c r="E383" i="8" s="1"/>
  <c r="D350" i="8"/>
  <c r="D383" i="8" s="1"/>
  <c r="C350" i="8"/>
  <c r="C383" i="8" s="1"/>
  <c r="B350" i="8"/>
  <c r="B383" i="8" s="1"/>
  <c r="H349" i="8"/>
  <c r="H382" i="8" s="1"/>
  <c r="G349" i="8"/>
  <c r="G382" i="8" s="1"/>
  <c r="F349" i="8"/>
  <c r="F382" i="8" s="1"/>
  <c r="E349" i="8"/>
  <c r="E382" i="8" s="1"/>
  <c r="D349" i="8"/>
  <c r="D382" i="8" s="1"/>
  <c r="C349" i="8"/>
  <c r="C382" i="8" s="1"/>
  <c r="B349" i="8"/>
  <c r="B382" i="8" s="1"/>
  <c r="H295" i="8"/>
  <c r="G295" i="8"/>
  <c r="F295" i="8"/>
  <c r="E295" i="8"/>
  <c r="D295" i="8"/>
  <c r="C295" i="8"/>
  <c r="B295" i="8"/>
  <c r="H294" i="8"/>
  <c r="G294" i="8"/>
  <c r="F294" i="8"/>
  <c r="E294" i="8"/>
  <c r="D294" i="8"/>
  <c r="C294" i="8"/>
  <c r="B294" i="8"/>
  <c r="H293" i="8"/>
  <c r="G293" i="8"/>
  <c r="F293" i="8"/>
  <c r="E293" i="8"/>
  <c r="D293" i="8"/>
  <c r="C293" i="8"/>
  <c r="B293" i="8"/>
  <c r="H292" i="8"/>
  <c r="G292" i="8"/>
  <c r="F292" i="8"/>
  <c r="E292" i="8"/>
  <c r="D292" i="8"/>
  <c r="C292" i="8"/>
  <c r="B292" i="8"/>
  <c r="H291" i="8"/>
  <c r="G291" i="8"/>
  <c r="F291" i="8"/>
  <c r="E291" i="8"/>
  <c r="D291" i="8"/>
  <c r="C291" i="8"/>
  <c r="B291" i="8"/>
  <c r="H290" i="8"/>
  <c r="G290" i="8"/>
  <c r="F290" i="8"/>
  <c r="E290" i="8"/>
  <c r="D290" i="8"/>
  <c r="C290" i="8"/>
  <c r="B290" i="8"/>
  <c r="H289" i="8"/>
  <c r="G289" i="8"/>
  <c r="F289" i="8"/>
  <c r="E289" i="8"/>
  <c r="D289" i="8"/>
  <c r="C289" i="8"/>
  <c r="B289" i="8"/>
  <c r="H288" i="8"/>
  <c r="G288" i="8"/>
  <c r="F288" i="8"/>
  <c r="E288" i="8"/>
  <c r="D288" i="8"/>
  <c r="C288" i="8"/>
  <c r="B288" i="8"/>
  <c r="H287" i="8"/>
  <c r="G287" i="8"/>
  <c r="F287" i="8"/>
  <c r="E287" i="8"/>
  <c r="D287" i="8"/>
  <c r="C287" i="8"/>
  <c r="B287" i="8"/>
  <c r="H286" i="8"/>
  <c r="G286" i="8"/>
  <c r="F286" i="8"/>
  <c r="E286" i="8"/>
  <c r="D286" i="8"/>
  <c r="C286" i="8"/>
  <c r="B286" i="8"/>
  <c r="H285" i="8"/>
  <c r="G285" i="8"/>
  <c r="F285" i="8"/>
  <c r="E285" i="8"/>
  <c r="D285" i="8"/>
  <c r="C285" i="8"/>
  <c r="B285" i="8"/>
  <c r="H284" i="8"/>
  <c r="G284" i="8"/>
  <c r="F284" i="8"/>
  <c r="E284" i="8"/>
  <c r="D284" i="8"/>
  <c r="C284" i="8"/>
  <c r="B284" i="8"/>
  <c r="H283" i="8"/>
  <c r="G283" i="8"/>
  <c r="F283" i="8"/>
  <c r="E283" i="8"/>
  <c r="D283" i="8"/>
  <c r="C283" i="8"/>
  <c r="B283" i="8"/>
  <c r="H282" i="8"/>
  <c r="G282" i="8"/>
  <c r="F282" i="8"/>
  <c r="E282" i="8"/>
  <c r="D282" i="8"/>
  <c r="C282" i="8"/>
  <c r="B282" i="8"/>
  <c r="G235" i="8"/>
  <c r="F235" i="8"/>
  <c r="E235" i="8"/>
  <c r="D235" i="8"/>
  <c r="C235" i="8"/>
  <c r="B235" i="8"/>
  <c r="G234" i="8"/>
  <c r="F234" i="8"/>
  <c r="E234" i="8"/>
  <c r="D234" i="8"/>
  <c r="C234" i="8"/>
  <c r="B234" i="8"/>
  <c r="G232" i="8"/>
  <c r="F232" i="8"/>
  <c r="E232" i="8"/>
  <c r="D232" i="8"/>
  <c r="C232" i="8"/>
  <c r="B232" i="8"/>
  <c r="G231" i="8"/>
  <c r="F231" i="8"/>
  <c r="E231" i="8"/>
  <c r="D231" i="8"/>
  <c r="C231" i="8"/>
  <c r="B231" i="8"/>
  <c r="G230" i="8"/>
  <c r="F230" i="8"/>
  <c r="E230" i="8"/>
  <c r="D230" i="8"/>
  <c r="C230" i="8"/>
  <c r="B230" i="8"/>
  <c r="G229" i="8"/>
  <c r="F229" i="8"/>
  <c r="E229" i="8"/>
  <c r="D229" i="8"/>
  <c r="C229" i="8"/>
  <c r="B229" i="8"/>
  <c r="G228" i="8"/>
  <c r="F228" i="8"/>
  <c r="E228" i="8"/>
  <c r="D228" i="8"/>
  <c r="C228" i="8"/>
  <c r="B228" i="8"/>
  <c r="G227" i="8"/>
  <c r="F227" i="8"/>
  <c r="E227" i="8"/>
  <c r="D227" i="8"/>
  <c r="C227" i="8"/>
  <c r="B227" i="8"/>
  <c r="G226" i="8"/>
  <c r="F226" i="8"/>
  <c r="E226" i="8"/>
  <c r="D226" i="8"/>
  <c r="C226" i="8"/>
  <c r="B226" i="8"/>
  <c r="G225" i="8"/>
  <c r="F225" i="8"/>
  <c r="E225" i="8"/>
  <c r="D225" i="8"/>
  <c r="C225" i="8"/>
  <c r="B225" i="8"/>
  <c r="G224" i="8"/>
  <c r="F224" i="8"/>
  <c r="E224" i="8"/>
  <c r="D224" i="8"/>
  <c r="C224" i="8"/>
  <c r="B224" i="8"/>
  <c r="G223" i="8"/>
  <c r="F223" i="8"/>
  <c r="E223" i="8"/>
  <c r="D223" i="8"/>
  <c r="C223" i="8"/>
  <c r="B223" i="8"/>
  <c r="G222" i="8"/>
  <c r="F222" i="8"/>
  <c r="E222" i="8"/>
  <c r="D222" i="8"/>
  <c r="C222" i="8"/>
  <c r="B222" i="8"/>
  <c r="G221" i="8"/>
  <c r="F221" i="8"/>
  <c r="E221" i="8"/>
  <c r="D221" i="8"/>
  <c r="C221" i="8"/>
  <c r="B221" i="8"/>
  <c r="G220" i="8"/>
  <c r="F220" i="8"/>
  <c r="E220" i="8"/>
  <c r="D220" i="8"/>
  <c r="C220" i="8"/>
  <c r="B220" i="8"/>
  <c r="G219" i="8"/>
  <c r="F219" i="8"/>
  <c r="E219" i="8"/>
  <c r="D219" i="8"/>
  <c r="C219" i="8"/>
  <c r="B219" i="8"/>
  <c r="G218" i="8"/>
  <c r="F218" i="8"/>
  <c r="E218" i="8"/>
  <c r="D218" i="8"/>
  <c r="C218" i="8"/>
  <c r="B218" i="8"/>
  <c r="G217" i="8"/>
  <c r="F217" i="8"/>
  <c r="E217" i="8"/>
  <c r="D217" i="8"/>
  <c r="C217" i="8"/>
  <c r="B217" i="8"/>
  <c r="G216" i="8"/>
  <c r="F216" i="8"/>
  <c r="E216" i="8"/>
  <c r="D216" i="8"/>
  <c r="C216" i="8"/>
  <c r="B216" i="8"/>
  <c r="G215" i="8"/>
  <c r="F215" i="8"/>
  <c r="E215" i="8"/>
  <c r="D215" i="8"/>
  <c r="C215" i="8"/>
  <c r="B215" i="8"/>
  <c r="G214" i="8"/>
  <c r="F214" i="8"/>
  <c r="E214" i="8"/>
  <c r="D214" i="8"/>
  <c r="C214" i="8"/>
  <c r="B214" i="8"/>
  <c r="H235" i="8"/>
  <c r="H234" i="8"/>
  <c r="H232" i="8"/>
  <c r="H231" i="8"/>
  <c r="H230" i="8"/>
  <c r="H229" i="8"/>
  <c r="H228" i="8"/>
  <c r="H227" i="8"/>
  <c r="H226" i="8"/>
  <c r="H225" i="8"/>
  <c r="H224" i="8"/>
  <c r="H223" i="8"/>
  <c r="H222" i="8"/>
  <c r="H221" i="8"/>
  <c r="H220" i="8"/>
  <c r="H219" i="8"/>
  <c r="H218" i="8"/>
  <c r="H217" i="8"/>
  <c r="H216" i="8"/>
  <c r="H215" i="8"/>
  <c r="H214" i="8"/>
  <c r="F139" i="8"/>
  <c r="E139" i="8"/>
  <c r="D139" i="8"/>
  <c r="C139" i="8"/>
  <c r="B139" i="8"/>
  <c r="F138" i="8"/>
  <c r="E138" i="8"/>
  <c r="D138" i="8"/>
  <c r="C138" i="8"/>
  <c r="B138" i="8"/>
  <c r="F136" i="8"/>
  <c r="E136" i="8"/>
  <c r="D136" i="8"/>
  <c r="C136" i="8"/>
  <c r="B136" i="8"/>
  <c r="F135" i="8"/>
  <c r="E135" i="8"/>
  <c r="D135" i="8"/>
  <c r="C135" i="8"/>
  <c r="B135" i="8"/>
  <c r="F134" i="8"/>
  <c r="E134" i="8"/>
  <c r="D134" i="8"/>
  <c r="C134" i="8"/>
  <c r="B134" i="8"/>
  <c r="F130" i="8"/>
  <c r="E130" i="8"/>
  <c r="D130" i="8"/>
  <c r="C130" i="8"/>
  <c r="B130" i="8"/>
  <c r="F129" i="8"/>
  <c r="E129" i="8"/>
  <c r="D129" i="8"/>
  <c r="C129" i="8"/>
  <c r="B129" i="8"/>
  <c r="F128" i="8"/>
  <c r="E128" i="8"/>
  <c r="D128" i="8"/>
  <c r="C128" i="8"/>
  <c r="B128" i="8"/>
  <c r="F127" i="8"/>
  <c r="E127" i="8"/>
  <c r="D127" i="8"/>
  <c r="C127" i="8"/>
  <c r="B127" i="8"/>
  <c r="F126" i="8"/>
  <c r="E126" i="8"/>
  <c r="D126" i="8"/>
  <c r="C126" i="8"/>
  <c r="B126" i="8"/>
  <c r="F125" i="8"/>
  <c r="E125" i="8"/>
  <c r="D125" i="8"/>
  <c r="C125" i="8"/>
  <c r="B125" i="8"/>
  <c r="F124" i="8"/>
  <c r="E124" i="8"/>
  <c r="D124" i="8"/>
  <c r="C124" i="8"/>
  <c r="B124" i="8"/>
  <c r="F123" i="8"/>
  <c r="E123" i="8"/>
  <c r="D123" i="8"/>
  <c r="C123" i="8"/>
  <c r="B123" i="8"/>
  <c r="F122" i="8"/>
  <c r="E122" i="8"/>
  <c r="D122" i="8"/>
  <c r="C122" i="8"/>
  <c r="B122" i="8"/>
  <c r="F121" i="8"/>
  <c r="E121" i="8"/>
  <c r="D121" i="8"/>
  <c r="C121" i="8"/>
  <c r="B121" i="8"/>
  <c r="F120" i="8"/>
  <c r="E120" i="8"/>
  <c r="D120" i="8"/>
  <c r="C120" i="8"/>
  <c r="B120" i="8"/>
  <c r="F119" i="8"/>
  <c r="E119" i="8"/>
  <c r="D119" i="8"/>
  <c r="C119" i="8"/>
  <c r="B119" i="8"/>
  <c r="F118" i="8"/>
  <c r="E118" i="8"/>
  <c r="D118" i="8"/>
  <c r="C118" i="8"/>
  <c r="B118" i="8"/>
  <c r="F117" i="8"/>
  <c r="E117" i="8"/>
  <c r="D117" i="8"/>
  <c r="C117" i="8"/>
  <c r="B117" i="8"/>
  <c r="F116" i="8"/>
  <c r="E116" i="8"/>
  <c r="D116" i="8"/>
  <c r="C116" i="8"/>
  <c r="B116" i="8"/>
  <c r="F115" i="8"/>
  <c r="E115" i="8"/>
  <c r="D115" i="8"/>
  <c r="C115" i="8"/>
  <c r="B115" i="8"/>
  <c r="F114" i="8"/>
  <c r="E114" i="8"/>
  <c r="D114" i="8"/>
  <c r="C114" i="8"/>
  <c r="B114" i="8"/>
  <c r="F113" i="8"/>
  <c r="E113" i="8"/>
  <c r="D113" i="8"/>
  <c r="C113" i="8"/>
  <c r="B113" i="8"/>
  <c r="F112" i="8"/>
  <c r="E112" i="8"/>
  <c r="D112" i="8"/>
  <c r="C112" i="8"/>
  <c r="B112" i="8"/>
  <c r="F111" i="8"/>
  <c r="E111" i="8"/>
  <c r="D111" i="8"/>
  <c r="C111" i="8"/>
  <c r="B111" i="8"/>
  <c r="G139" i="8"/>
  <c r="G138" i="8"/>
  <c r="G136" i="8"/>
  <c r="G135" i="8"/>
  <c r="G134" i="8"/>
  <c r="G130" i="8"/>
  <c r="G129" i="8"/>
  <c r="G128" i="8"/>
  <c r="G127" i="8"/>
  <c r="G126" i="8"/>
  <c r="G125" i="8"/>
  <c r="G124" i="8"/>
  <c r="G123" i="8"/>
  <c r="G122" i="8"/>
  <c r="G121" i="8"/>
  <c r="G120" i="8"/>
  <c r="G119" i="8"/>
  <c r="G118" i="8"/>
  <c r="G117" i="8"/>
  <c r="G116" i="8"/>
  <c r="G115" i="8"/>
  <c r="G114" i="8"/>
  <c r="G113" i="8"/>
  <c r="G112" i="8"/>
  <c r="H139" i="8"/>
  <c r="H138" i="8"/>
  <c r="H136" i="8"/>
  <c r="H135" i="8"/>
  <c r="H134" i="8"/>
  <c r="H130" i="8"/>
  <c r="H129" i="8"/>
  <c r="H128" i="8"/>
  <c r="H127" i="8"/>
  <c r="H126" i="8"/>
  <c r="H125" i="8"/>
  <c r="H124" i="8"/>
  <c r="H123" i="8"/>
  <c r="H122" i="8"/>
  <c r="H121" i="8"/>
  <c r="H120" i="8"/>
  <c r="H119" i="8"/>
  <c r="H118" i="8"/>
  <c r="H117" i="8"/>
  <c r="H116" i="8"/>
  <c r="H115" i="8"/>
  <c r="H114" i="8"/>
  <c r="H113" i="8"/>
  <c r="H112" i="8"/>
  <c r="H111" i="8"/>
  <c r="B146" i="8"/>
  <c r="B8" i="8" s="1"/>
  <c r="B145" i="8"/>
  <c r="E57" i="8"/>
  <c r="G146" i="8"/>
  <c r="G8" i="8" s="1"/>
  <c r="F146" i="8"/>
  <c r="F8" i="8" s="1"/>
  <c r="E146" i="8"/>
  <c r="D146" i="8"/>
  <c r="D8" i="8" s="1"/>
  <c r="C146" i="8"/>
  <c r="C8" i="8" s="1"/>
  <c r="F145" i="8"/>
  <c r="F7" i="8" s="1"/>
  <c r="E145" i="8"/>
  <c r="E7" i="8" s="1"/>
  <c r="D145" i="8"/>
  <c r="D7" i="8" s="1"/>
  <c r="C145" i="8"/>
  <c r="H146" i="8"/>
  <c r="H8" i="8" s="1"/>
  <c r="H145" i="8"/>
  <c r="H7" i="8" s="1"/>
  <c r="B281" i="8"/>
  <c r="C281" i="8"/>
  <c r="D281" i="8"/>
  <c r="E281" i="8"/>
  <c r="F281" i="8"/>
  <c r="G281" i="8"/>
  <c r="H281" i="8"/>
  <c r="E61" i="10" l="1"/>
  <c r="B60" i="10"/>
  <c r="B61" i="10"/>
  <c r="C60" i="10"/>
  <c r="G60" i="10"/>
  <c r="F61" i="10"/>
  <c r="I61" i="10"/>
  <c r="C61" i="10"/>
  <c r="F60" i="10"/>
  <c r="D61" i="10"/>
  <c r="G61" i="10"/>
  <c r="H60" i="10"/>
  <c r="D60" i="10"/>
  <c r="E8" i="8"/>
  <c r="E42" i="8" s="1"/>
  <c r="H57" i="8"/>
  <c r="D57" i="8"/>
  <c r="E54" i="8"/>
  <c r="F57" i="8"/>
  <c r="B57" i="8"/>
  <c r="C54" i="8"/>
  <c r="G54" i="8"/>
  <c r="D54" i="8"/>
  <c r="F54" i="8"/>
  <c r="C57" i="8"/>
  <c r="G57" i="8"/>
  <c r="B54" i="8"/>
  <c r="C8" i="33"/>
  <c r="B235" i="10"/>
  <c r="E28" i="10"/>
  <c r="D28" i="10"/>
  <c r="G28" i="10"/>
  <c r="G62" i="10" s="1"/>
  <c r="F28" i="10"/>
  <c r="H28" i="10"/>
  <c r="C28" i="10"/>
  <c r="B28" i="10"/>
  <c r="B62" i="10" s="1"/>
  <c r="J28" i="10"/>
  <c r="J62" i="10" s="1"/>
  <c r="I28" i="10"/>
  <c r="B236" i="10"/>
  <c r="G29" i="10"/>
  <c r="G63" i="10" s="1"/>
  <c r="D29" i="10"/>
  <c r="I29" i="10"/>
  <c r="B29" i="10"/>
  <c r="F29" i="10"/>
  <c r="F63" i="10" s="1"/>
  <c r="J29" i="10"/>
  <c r="J63" i="10" s="1"/>
  <c r="H29" i="10"/>
  <c r="C29" i="10"/>
  <c r="E29" i="10"/>
  <c r="E63" i="10" s="1"/>
  <c r="E52" i="8"/>
  <c r="E58" i="8"/>
  <c r="H52" i="8"/>
  <c r="E44" i="8"/>
  <c r="E43" i="8"/>
  <c r="C51" i="8"/>
  <c r="E59" i="8"/>
  <c r="E50" i="8"/>
  <c r="D47" i="8"/>
  <c r="E55" i="8"/>
  <c r="H46" i="8"/>
  <c r="E48" i="8"/>
  <c r="E56" i="8"/>
  <c r="F154" i="10"/>
  <c r="G222" i="10"/>
  <c r="F152" i="10"/>
  <c r="G220" i="10"/>
  <c r="F159" i="10"/>
  <c r="G227" i="10"/>
  <c r="F170" i="10"/>
  <c r="F238" i="10" s="1"/>
  <c r="F169" i="10"/>
  <c r="F237" i="10" s="1"/>
  <c r="F148" i="10"/>
  <c r="G216" i="10"/>
  <c r="F150" i="10"/>
  <c r="G218" i="10"/>
  <c r="F149" i="10"/>
  <c r="G217" i="10"/>
  <c r="F175" i="10"/>
  <c r="F243" i="10" s="1"/>
  <c r="F161" i="10"/>
  <c r="G229" i="10"/>
  <c r="F173" i="10"/>
  <c r="G241" i="10"/>
  <c r="F156" i="10"/>
  <c r="G224" i="10"/>
  <c r="F162" i="10"/>
  <c r="F230" i="10" s="1"/>
  <c r="F151" i="10"/>
  <c r="G219" i="10"/>
  <c r="F171" i="10"/>
  <c r="G239" i="10"/>
  <c r="F158" i="10"/>
  <c r="G226" i="10"/>
  <c r="F155" i="10"/>
  <c r="G223" i="10"/>
  <c r="F153" i="10"/>
  <c r="G221" i="10"/>
  <c r="F160" i="10"/>
  <c r="G228" i="10"/>
  <c r="F172" i="10"/>
  <c r="G240" i="10"/>
  <c r="F157" i="10"/>
  <c r="G225" i="10"/>
  <c r="D43" i="8"/>
  <c r="C49" i="8"/>
  <c r="C46" i="8"/>
  <c r="D49" i="8"/>
  <c r="G49" i="8"/>
  <c r="G53" i="8"/>
  <c r="D51" i="8"/>
  <c r="D53" i="8"/>
  <c r="F46" i="8"/>
  <c r="D45" i="8"/>
  <c r="G45" i="8"/>
  <c r="H45" i="8"/>
  <c r="H53" i="8"/>
  <c r="D46" i="8"/>
  <c r="B42" i="8"/>
  <c r="B49" i="8"/>
  <c r="E49" i="8"/>
  <c r="G46" i="8"/>
  <c r="E46" i="8"/>
  <c r="G52" i="8"/>
  <c r="D42" i="8"/>
  <c r="F42" i="8"/>
  <c r="G42" i="8"/>
  <c r="F52" i="8"/>
  <c r="B46" i="8"/>
  <c r="F44" i="8"/>
  <c r="F50" i="8"/>
  <c r="G50" i="8"/>
  <c r="C42" i="8"/>
  <c r="H49" i="8"/>
  <c r="C45" i="8"/>
  <c r="C53" i="8"/>
  <c r="F53" i="8"/>
  <c r="H42" i="8"/>
  <c r="F45" i="8"/>
  <c r="E45" i="8"/>
  <c r="E53" i="8"/>
  <c r="B45" i="8"/>
  <c r="F49" i="8"/>
  <c r="B53" i="8"/>
  <c r="C10" i="7"/>
  <c r="G10" i="7" s="1"/>
  <c r="F38" i="7"/>
  <c r="J38" i="7" s="1"/>
  <c r="E38" i="7"/>
  <c r="I38" i="7" s="1"/>
  <c r="D38" i="7"/>
  <c r="H38" i="7" s="1"/>
  <c r="C38" i="7"/>
  <c r="G38" i="7" s="1"/>
  <c r="F37" i="7"/>
  <c r="J37" i="7" s="1"/>
  <c r="E37" i="7"/>
  <c r="I37" i="7" s="1"/>
  <c r="D37" i="7"/>
  <c r="H37" i="7" s="1"/>
  <c r="C37" i="7"/>
  <c r="G37" i="7" s="1"/>
  <c r="F36" i="7"/>
  <c r="J36" i="7" s="1"/>
  <c r="E36" i="7"/>
  <c r="I36" i="7" s="1"/>
  <c r="D36" i="7"/>
  <c r="H36" i="7" s="1"/>
  <c r="C36" i="7"/>
  <c r="G36" i="7" s="1"/>
  <c r="F35" i="7"/>
  <c r="J35" i="7" s="1"/>
  <c r="E35" i="7"/>
  <c r="I35" i="7" s="1"/>
  <c r="D35" i="7"/>
  <c r="H35" i="7" s="1"/>
  <c r="C35" i="7"/>
  <c r="G35" i="7" s="1"/>
  <c r="F34" i="7"/>
  <c r="J34" i="7" s="1"/>
  <c r="E34" i="7"/>
  <c r="I34" i="7" s="1"/>
  <c r="D34" i="7"/>
  <c r="H34" i="7" s="1"/>
  <c r="C34" i="7"/>
  <c r="G34" i="7" s="1"/>
  <c r="F33" i="7"/>
  <c r="J33" i="7" s="1"/>
  <c r="E33" i="7"/>
  <c r="I33" i="7" s="1"/>
  <c r="D33" i="7"/>
  <c r="H33" i="7" s="1"/>
  <c r="C33" i="7"/>
  <c r="G33" i="7" s="1"/>
  <c r="F28" i="7"/>
  <c r="J28" i="7" s="1"/>
  <c r="E28" i="7"/>
  <c r="I28" i="7" s="1"/>
  <c r="D28" i="7"/>
  <c r="H28" i="7" s="1"/>
  <c r="C28" i="7"/>
  <c r="G28" i="7" s="1"/>
  <c r="F27" i="7"/>
  <c r="J27" i="7" s="1"/>
  <c r="E27" i="7"/>
  <c r="I27" i="7" s="1"/>
  <c r="D27" i="7"/>
  <c r="H27" i="7" s="1"/>
  <c r="C27" i="7"/>
  <c r="G27" i="7" s="1"/>
  <c r="F26" i="7"/>
  <c r="J26" i="7" s="1"/>
  <c r="E26" i="7"/>
  <c r="D26" i="7"/>
  <c r="H26" i="7" s="1"/>
  <c r="C26" i="7"/>
  <c r="G26" i="7" s="1"/>
  <c r="F25" i="7"/>
  <c r="J25" i="7" s="1"/>
  <c r="E25" i="7"/>
  <c r="D25" i="7"/>
  <c r="H25" i="7" s="1"/>
  <c r="C25" i="7"/>
  <c r="G25" i="7" s="1"/>
  <c r="F24" i="7"/>
  <c r="J24" i="7" s="1"/>
  <c r="E24" i="7"/>
  <c r="D24" i="7"/>
  <c r="H24" i="7" s="1"/>
  <c r="C24" i="7"/>
  <c r="G24" i="7" s="1"/>
  <c r="F23" i="7"/>
  <c r="J23" i="7" s="1"/>
  <c r="E23" i="7"/>
  <c r="I23" i="7" s="1"/>
  <c r="D23" i="7"/>
  <c r="H23" i="7" s="1"/>
  <c r="C23" i="7"/>
  <c r="G23" i="7" s="1"/>
  <c r="F22" i="7"/>
  <c r="J22" i="7" s="1"/>
  <c r="E22" i="7"/>
  <c r="D22" i="7"/>
  <c r="H22" i="7" s="1"/>
  <c r="C22" i="7"/>
  <c r="G22" i="7" s="1"/>
  <c r="F21" i="7"/>
  <c r="J21" i="7" s="1"/>
  <c r="E21" i="7"/>
  <c r="D21" i="7"/>
  <c r="H21" i="7" s="1"/>
  <c r="C21" i="7"/>
  <c r="G21" i="7" s="1"/>
  <c r="F20" i="7"/>
  <c r="J20" i="7" s="1"/>
  <c r="E20" i="7"/>
  <c r="D20" i="7"/>
  <c r="H20" i="7" s="1"/>
  <c r="C20" i="7"/>
  <c r="G20" i="7" s="1"/>
  <c r="F19" i="7"/>
  <c r="J19" i="7" s="1"/>
  <c r="E19" i="7"/>
  <c r="D19" i="7"/>
  <c r="H19" i="7" s="1"/>
  <c r="C19" i="7"/>
  <c r="G19" i="7" s="1"/>
  <c r="F18" i="7"/>
  <c r="J18" i="7" s="1"/>
  <c r="E18" i="7"/>
  <c r="I18" i="7" s="1"/>
  <c r="D18" i="7"/>
  <c r="H18" i="7" s="1"/>
  <c r="C18" i="7"/>
  <c r="G18" i="7" s="1"/>
  <c r="F17" i="7"/>
  <c r="J17" i="7" s="1"/>
  <c r="E17" i="7"/>
  <c r="D17" i="7"/>
  <c r="H17" i="7" s="1"/>
  <c r="C17" i="7"/>
  <c r="G17" i="7" s="1"/>
  <c r="F16" i="7"/>
  <c r="J16" i="7" s="1"/>
  <c r="E16" i="7"/>
  <c r="I16" i="7" s="1"/>
  <c r="D16" i="7"/>
  <c r="H16" i="7" s="1"/>
  <c r="C16" i="7"/>
  <c r="G16" i="7" s="1"/>
  <c r="F15" i="7"/>
  <c r="J15" i="7" s="1"/>
  <c r="E15" i="7"/>
  <c r="I15" i="7" s="1"/>
  <c r="D15" i="7"/>
  <c r="H15" i="7" s="1"/>
  <c r="C15" i="7"/>
  <c r="G15" i="7" s="1"/>
  <c r="F14" i="7"/>
  <c r="J14" i="7" s="1"/>
  <c r="E14" i="7"/>
  <c r="I14" i="7" s="1"/>
  <c r="D14" i="7"/>
  <c r="H14" i="7" s="1"/>
  <c r="C14" i="7"/>
  <c r="G14" i="7" s="1"/>
  <c r="F13" i="7"/>
  <c r="J13" i="7" s="1"/>
  <c r="E13" i="7"/>
  <c r="I13" i="7" s="1"/>
  <c r="D13" i="7"/>
  <c r="H13" i="7" s="1"/>
  <c r="C13" i="7"/>
  <c r="G13" i="7" s="1"/>
  <c r="F12" i="7"/>
  <c r="J12" i="7" s="1"/>
  <c r="E12" i="7"/>
  <c r="I12" i="7" s="1"/>
  <c r="D12" i="7"/>
  <c r="H12" i="7" s="1"/>
  <c r="C12" i="7"/>
  <c r="G12" i="7" s="1"/>
  <c r="F11" i="7"/>
  <c r="J11" i="7" s="1"/>
  <c r="E11" i="7"/>
  <c r="I11" i="7" s="1"/>
  <c r="D11" i="7"/>
  <c r="H11" i="7" s="1"/>
  <c r="C11" i="7"/>
  <c r="G11" i="7" s="1"/>
  <c r="F10" i="7"/>
  <c r="J10" i="7" s="1"/>
  <c r="E10" i="7"/>
  <c r="I10" i="7" s="1"/>
  <c r="D10" i="7"/>
  <c r="H10" i="7" s="1"/>
  <c r="B35" i="7"/>
  <c r="B34" i="7"/>
  <c r="B33" i="7"/>
  <c r="B28" i="7"/>
  <c r="B27" i="7"/>
  <c r="B26" i="7"/>
  <c r="B25" i="7"/>
  <c r="B24" i="7"/>
  <c r="B23" i="7"/>
  <c r="B22" i="7"/>
  <c r="B21" i="7"/>
  <c r="B20" i="7"/>
  <c r="B19" i="7"/>
  <c r="B18" i="7"/>
  <c r="B38" i="7"/>
  <c r="B37" i="7"/>
  <c r="B36" i="7"/>
  <c r="B17" i="7"/>
  <c r="B16" i="7"/>
  <c r="B15" i="7"/>
  <c r="B14" i="7"/>
  <c r="B13" i="7"/>
  <c r="B12" i="7"/>
  <c r="B11" i="7"/>
  <c r="B10" i="7"/>
  <c r="J59" i="6"/>
  <c r="I59" i="6"/>
  <c r="J58" i="6"/>
  <c r="I58" i="6"/>
  <c r="J57" i="6"/>
  <c r="I57" i="6"/>
  <c r="J56" i="6"/>
  <c r="I56" i="6"/>
  <c r="J55" i="6"/>
  <c r="I55" i="6"/>
  <c r="J54" i="6"/>
  <c r="I54" i="6"/>
  <c r="J53" i="6"/>
  <c r="I53" i="6"/>
  <c r="J52" i="6"/>
  <c r="I52" i="6"/>
  <c r="J51" i="6"/>
  <c r="I51" i="6"/>
  <c r="J50" i="6"/>
  <c r="I50" i="6"/>
  <c r="J49" i="6"/>
  <c r="I49" i="6"/>
  <c r="J48" i="6"/>
  <c r="I48" i="6"/>
  <c r="J47" i="6"/>
  <c r="I47" i="6"/>
  <c r="J46" i="6"/>
  <c r="I46" i="6"/>
  <c r="J20" i="6"/>
  <c r="I20" i="6"/>
  <c r="J19" i="6"/>
  <c r="I19" i="6"/>
  <c r="J18" i="6"/>
  <c r="I18" i="6"/>
  <c r="J17" i="6"/>
  <c r="I17" i="6"/>
  <c r="J16" i="6"/>
  <c r="I16" i="6"/>
  <c r="J15" i="6"/>
  <c r="I15" i="6"/>
  <c r="J14" i="6"/>
  <c r="I14" i="6"/>
  <c r="J13" i="6"/>
  <c r="I13" i="6"/>
  <c r="J12" i="6"/>
  <c r="I12" i="6"/>
  <c r="J11" i="6"/>
  <c r="I11" i="6"/>
  <c r="J10" i="6"/>
  <c r="I10" i="6"/>
  <c r="J9" i="6"/>
  <c r="I9" i="6"/>
  <c r="J8" i="6"/>
  <c r="I8" i="6"/>
  <c r="J21" i="6"/>
  <c r="I21" i="6"/>
  <c r="D63" i="10" l="1"/>
  <c r="F62" i="10"/>
  <c r="C63" i="10"/>
  <c r="B63" i="10"/>
  <c r="C62" i="10"/>
  <c r="D62" i="10"/>
  <c r="H63" i="10"/>
  <c r="I63" i="10"/>
  <c r="I62" i="10"/>
  <c r="H62" i="10"/>
  <c r="E62" i="10"/>
  <c r="C48" i="8"/>
  <c r="G44" i="8"/>
  <c r="B44" i="8"/>
  <c r="B48" i="8"/>
  <c r="H44" i="8"/>
  <c r="G48" i="8"/>
  <c r="C44" i="8"/>
  <c r="H47" i="8"/>
  <c r="H48" i="8"/>
  <c r="C43" i="8"/>
  <c r="B43" i="8"/>
  <c r="B47" i="8"/>
  <c r="C47" i="8"/>
  <c r="G43" i="8"/>
  <c r="F43" i="8"/>
  <c r="F48" i="8"/>
  <c r="H43" i="8"/>
  <c r="D48" i="8"/>
  <c r="H56" i="8"/>
  <c r="C56" i="8"/>
  <c r="H54" i="8"/>
  <c r="F56" i="8"/>
  <c r="H55" i="8"/>
  <c r="C59" i="8"/>
  <c r="B55" i="8"/>
  <c r="C55" i="8"/>
  <c r="F59" i="8"/>
  <c r="G55" i="8"/>
  <c r="D55" i="8"/>
  <c r="H58" i="8"/>
  <c r="G51" i="8"/>
  <c r="B56" i="8"/>
  <c r="D58" i="8"/>
  <c r="G58" i="8"/>
  <c r="G56" i="8"/>
  <c r="B59" i="8"/>
  <c r="C58" i="8"/>
  <c r="B58" i="8"/>
  <c r="F58" i="8"/>
  <c r="D56" i="8"/>
  <c r="H59" i="8"/>
  <c r="D59" i="8"/>
  <c r="G59" i="8"/>
  <c r="F55" i="8"/>
  <c r="B52" i="8"/>
  <c r="F47" i="8"/>
  <c r="D52" i="8"/>
  <c r="E47" i="8"/>
  <c r="E51" i="8"/>
  <c r="G47" i="8"/>
  <c r="F51" i="8"/>
  <c r="D50" i="8"/>
  <c r="B51" i="8"/>
  <c r="B50" i="8"/>
  <c r="H51" i="8"/>
  <c r="D44" i="8"/>
  <c r="H50" i="8"/>
  <c r="C50" i="8"/>
  <c r="C52" i="8"/>
  <c r="E160" i="10"/>
  <c r="F228" i="10"/>
  <c r="E152" i="10"/>
  <c r="F220" i="10"/>
  <c r="E153" i="10"/>
  <c r="F221" i="10"/>
  <c r="E151" i="10"/>
  <c r="F219" i="10"/>
  <c r="E161" i="10"/>
  <c r="F229" i="10"/>
  <c r="E148" i="10"/>
  <c r="F216" i="10"/>
  <c r="E159" i="10"/>
  <c r="F227" i="10"/>
  <c r="E158" i="10"/>
  <c r="F226" i="10"/>
  <c r="E172" i="10"/>
  <c r="F240" i="10"/>
  <c r="E155" i="10"/>
  <c r="F223" i="10"/>
  <c r="E162" i="10"/>
  <c r="E230" i="10" s="1"/>
  <c r="E175" i="10"/>
  <c r="E243" i="10" s="1"/>
  <c r="E169" i="10"/>
  <c r="E237" i="10" s="1"/>
  <c r="E157" i="10"/>
  <c r="F225" i="10"/>
  <c r="E156" i="10"/>
  <c r="F224" i="10"/>
  <c r="E149" i="10"/>
  <c r="F217" i="10"/>
  <c r="E171" i="10"/>
  <c r="F239" i="10"/>
  <c r="E173" i="10"/>
  <c r="F241" i="10"/>
  <c r="E150" i="10"/>
  <c r="F218" i="10"/>
  <c r="E170" i="10"/>
  <c r="E238" i="10" s="1"/>
  <c r="E154" i="10"/>
  <c r="F222" i="10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C27" i="3"/>
  <c r="F40" i="3"/>
  <c r="C36" i="3"/>
  <c r="C34" i="3"/>
  <c r="C33" i="3"/>
  <c r="C32" i="3"/>
  <c r="C31" i="3"/>
  <c r="C29" i="3"/>
  <c r="C26" i="3"/>
  <c r="C25" i="3"/>
  <c r="C23" i="3"/>
  <c r="C21" i="3"/>
  <c r="G34" i="3"/>
  <c r="G33" i="3"/>
  <c r="G32" i="3"/>
  <c r="G31" i="3"/>
  <c r="G29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J21" i="2" s="1"/>
  <c r="I20" i="2"/>
  <c r="J20" i="2" s="1"/>
  <c r="I19" i="2"/>
  <c r="J19" i="2" s="1"/>
  <c r="I18" i="2"/>
  <c r="J18" i="2" s="1"/>
  <c r="I17" i="2"/>
  <c r="J17" i="2" s="1"/>
  <c r="I16" i="2"/>
  <c r="J16" i="2" s="1"/>
  <c r="I15" i="2"/>
  <c r="J15" i="2" s="1"/>
  <c r="I14" i="2"/>
  <c r="J14" i="2" s="1"/>
  <c r="I13" i="2"/>
  <c r="J13" i="2" s="1"/>
  <c r="I12" i="2"/>
  <c r="J12" i="2" s="1"/>
  <c r="I11" i="2"/>
  <c r="J11" i="2" s="1"/>
  <c r="I10" i="2"/>
  <c r="J10" i="2" s="1"/>
  <c r="I9" i="2"/>
  <c r="J9" i="2" s="1"/>
  <c r="I8" i="2"/>
  <c r="J8" i="2" s="1"/>
  <c r="E20" i="2"/>
  <c r="E19" i="2"/>
  <c r="D20" i="5" s="1"/>
  <c r="E18" i="2"/>
  <c r="E17" i="2"/>
  <c r="D18" i="5" s="1"/>
  <c r="E16" i="2"/>
  <c r="E15" i="2"/>
  <c r="E14" i="2"/>
  <c r="E13" i="2"/>
  <c r="D14" i="5" s="1"/>
  <c r="E12" i="2"/>
  <c r="D13" i="5" s="1"/>
  <c r="E11" i="2"/>
  <c r="D12" i="5" s="1"/>
  <c r="E10" i="2"/>
  <c r="E9" i="2"/>
  <c r="D10" i="5" s="1"/>
  <c r="E8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21" i="2"/>
  <c r="B22" i="2"/>
  <c r="B23" i="2"/>
  <c r="B24" i="2"/>
  <c r="B25" i="2"/>
  <c r="B26" i="2"/>
  <c r="B27" i="2"/>
  <c r="B29" i="2"/>
  <c r="B31" i="2"/>
  <c r="B32" i="2"/>
  <c r="B33" i="2"/>
  <c r="B34" i="2"/>
  <c r="B36" i="2"/>
  <c r="B37" i="2"/>
  <c r="E21" i="2"/>
  <c r="N9" i="41" l="1"/>
  <c r="N9" i="37"/>
  <c r="N9" i="34"/>
  <c r="N9" i="48"/>
  <c r="N9" i="47"/>
  <c r="H16" i="5"/>
  <c r="G16" i="5" s="1"/>
  <c r="H15" i="6" s="1"/>
  <c r="D16" i="5"/>
  <c r="H11" i="5"/>
  <c r="F11" i="5" s="1"/>
  <c r="D11" i="5"/>
  <c r="H15" i="5"/>
  <c r="G15" i="5" s="1"/>
  <c r="H14" i="6" s="1"/>
  <c r="D15" i="5"/>
  <c r="G18" i="2"/>
  <c r="H18" i="2" s="1"/>
  <c r="D19" i="5"/>
  <c r="G21" i="2"/>
  <c r="D22" i="5"/>
  <c r="H17" i="5"/>
  <c r="G17" i="5" s="1"/>
  <c r="H16" i="6" s="1"/>
  <c r="D17" i="5"/>
  <c r="H21" i="5"/>
  <c r="G21" i="5" s="1"/>
  <c r="H20" i="6" s="1"/>
  <c r="D21" i="5"/>
  <c r="J35" i="2"/>
  <c r="K35" i="2"/>
  <c r="L35" i="2"/>
  <c r="G16" i="2"/>
  <c r="K16" i="2" s="1"/>
  <c r="J28" i="2"/>
  <c r="K28" i="2"/>
  <c r="L28" i="2"/>
  <c r="G8" i="2"/>
  <c r="H8" i="2" s="1"/>
  <c r="B8" i="33"/>
  <c r="D169" i="10"/>
  <c r="D237" i="10" s="1"/>
  <c r="D150" i="10"/>
  <c r="E218" i="10"/>
  <c r="D155" i="10"/>
  <c r="E223" i="10"/>
  <c r="D159" i="10"/>
  <c r="E227" i="10"/>
  <c r="D153" i="10"/>
  <c r="E221" i="10"/>
  <c r="D173" i="10"/>
  <c r="E241" i="10"/>
  <c r="D172" i="10"/>
  <c r="E240" i="10"/>
  <c r="D154" i="10"/>
  <c r="E222" i="10"/>
  <c r="D175" i="10"/>
  <c r="D243" i="10" s="1"/>
  <c r="D152" i="10"/>
  <c r="E220" i="10"/>
  <c r="D149" i="10"/>
  <c r="E217" i="10"/>
  <c r="D148" i="10"/>
  <c r="E216" i="10"/>
  <c r="D171" i="10"/>
  <c r="E239" i="10"/>
  <c r="D156" i="10"/>
  <c r="E224" i="10"/>
  <c r="D161" i="10"/>
  <c r="E229" i="10"/>
  <c r="D170" i="10"/>
  <c r="D238" i="10" s="1"/>
  <c r="D157" i="10"/>
  <c r="E225" i="10"/>
  <c r="D162" i="10"/>
  <c r="D230" i="10" s="1"/>
  <c r="D158" i="10"/>
  <c r="E226" i="10"/>
  <c r="D151" i="10"/>
  <c r="E219" i="10"/>
  <c r="D160" i="10"/>
  <c r="E228" i="10"/>
  <c r="G12" i="2"/>
  <c r="K12" i="2" s="1"/>
  <c r="H16" i="2"/>
  <c r="L16" i="2" s="1"/>
  <c r="H22" i="5"/>
  <c r="F22" i="5" s="1"/>
  <c r="E60" i="6" s="1"/>
  <c r="G17" i="2"/>
  <c r="G19" i="2"/>
  <c r="H19" i="2" s="1"/>
  <c r="L19" i="2" s="1"/>
  <c r="G20" i="2"/>
  <c r="G9" i="2"/>
  <c r="K9" i="2" s="1"/>
  <c r="H13" i="5"/>
  <c r="F13" i="5" s="1"/>
  <c r="H18" i="5"/>
  <c r="F18" i="5" s="1"/>
  <c r="G13" i="2"/>
  <c r="K13" i="2" s="1"/>
  <c r="G14" i="2"/>
  <c r="H19" i="5"/>
  <c r="G15" i="2"/>
  <c r="H14" i="5"/>
  <c r="H20" i="5"/>
  <c r="F20" i="5" s="1"/>
  <c r="H10" i="5"/>
  <c r="H12" i="5"/>
  <c r="G11" i="2"/>
  <c r="G10" i="2"/>
  <c r="F16" i="5"/>
  <c r="E54" i="6" s="1"/>
  <c r="H21" i="2"/>
  <c r="K21" i="2"/>
  <c r="G11" i="5" l="1"/>
  <c r="H10" i="6" s="1"/>
  <c r="F17" i="5"/>
  <c r="E55" i="6" s="1"/>
  <c r="H13" i="2"/>
  <c r="I13" i="3" s="1"/>
  <c r="K18" i="2"/>
  <c r="F15" i="5"/>
  <c r="E53" i="6" s="1"/>
  <c r="F21" i="5"/>
  <c r="E59" i="6" s="1"/>
  <c r="H55" i="6"/>
  <c r="K55" i="6" s="1"/>
  <c r="E56" i="6"/>
  <c r="E19" i="6"/>
  <c r="E58" i="6"/>
  <c r="H50" i="6"/>
  <c r="E51" i="6"/>
  <c r="E10" i="6"/>
  <c r="E49" i="6"/>
  <c r="L13" i="2"/>
  <c r="K8" i="2"/>
  <c r="E17" i="6"/>
  <c r="I16" i="3"/>
  <c r="H12" i="2"/>
  <c r="I12" i="3" s="1"/>
  <c r="G13" i="5"/>
  <c r="H12" i="6" s="1"/>
  <c r="E21" i="6"/>
  <c r="C161" i="10"/>
  <c r="D229" i="10"/>
  <c r="C150" i="10"/>
  <c r="D218" i="10"/>
  <c r="C158" i="10"/>
  <c r="D226" i="10"/>
  <c r="C170" i="10"/>
  <c r="C238" i="10" s="1"/>
  <c r="C171" i="10"/>
  <c r="D239" i="10"/>
  <c r="C175" i="10"/>
  <c r="C243" i="10" s="1"/>
  <c r="C153" i="10"/>
  <c r="D221" i="10"/>
  <c r="C148" i="10"/>
  <c r="D216" i="10"/>
  <c r="C159" i="10"/>
  <c r="D227" i="10"/>
  <c r="C160" i="10"/>
  <c r="D228" i="10"/>
  <c r="C172" i="10"/>
  <c r="D240" i="10"/>
  <c r="C162" i="10"/>
  <c r="C230" i="10" s="1"/>
  <c r="C154" i="10"/>
  <c r="D222" i="10"/>
  <c r="C157" i="10"/>
  <c r="D225" i="10"/>
  <c r="C149" i="10"/>
  <c r="D217" i="10"/>
  <c r="C155" i="10"/>
  <c r="D223" i="10"/>
  <c r="C151" i="10"/>
  <c r="D219" i="10"/>
  <c r="C156" i="10"/>
  <c r="D224" i="10"/>
  <c r="C152" i="10"/>
  <c r="D220" i="10"/>
  <c r="C173" i="10"/>
  <c r="D241" i="10"/>
  <c r="C169" i="10"/>
  <c r="C237" i="10" s="1"/>
  <c r="K19" i="2"/>
  <c r="I19" i="3"/>
  <c r="H9" i="2"/>
  <c r="I9" i="3" s="1"/>
  <c r="G22" i="5"/>
  <c r="H59" i="6"/>
  <c r="K20" i="2"/>
  <c r="H20" i="2"/>
  <c r="H57" i="6"/>
  <c r="E12" i="6"/>
  <c r="G18" i="5"/>
  <c r="H17" i="6" s="1"/>
  <c r="K17" i="2"/>
  <c r="H17" i="2"/>
  <c r="G20" i="5"/>
  <c r="H19" i="6" s="1"/>
  <c r="M21" i="5"/>
  <c r="G14" i="5"/>
  <c r="H13" i="6" s="1"/>
  <c r="F14" i="5"/>
  <c r="E52" i="6" s="1"/>
  <c r="L21" i="2"/>
  <c r="I21" i="3"/>
  <c r="E21" i="3"/>
  <c r="K14" i="2"/>
  <c r="H14" i="2"/>
  <c r="H48" i="6"/>
  <c r="H15" i="2"/>
  <c r="K15" i="2"/>
  <c r="I18" i="3"/>
  <c r="L18" i="2"/>
  <c r="F10" i="5"/>
  <c r="E48" i="6" s="1"/>
  <c r="G10" i="5"/>
  <c r="H9" i="6" s="1"/>
  <c r="F19" i="5"/>
  <c r="E57" i="6" s="1"/>
  <c r="G19" i="5"/>
  <c r="H18" i="6" s="1"/>
  <c r="F12" i="5"/>
  <c r="E50" i="6" s="1"/>
  <c r="G12" i="5"/>
  <c r="H11" i="6" s="1"/>
  <c r="K11" i="2"/>
  <c r="H11" i="2"/>
  <c r="M11" i="5"/>
  <c r="K10" i="6"/>
  <c r="K10" i="2"/>
  <c r="H10" i="2"/>
  <c r="L8" i="2"/>
  <c r="I8" i="3"/>
  <c r="M17" i="5"/>
  <c r="H54" i="6"/>
  <c r="E16" i="6"/>
  <c r="K16" i="6" s="1"/>
  <c r="H53" i="6"/>
  <c r="E15" i="6"/>
  <c r="K15" i="6" s="1"/>
  <c r="M16" i="5"/>
  <c r="M15" i="5"/>
  <c r="E14" i="6"/>
  <c r="K14" i="6" s="1"/>
  <c r="H52" i="6"/>
  <c r="O20" i="34"/>
  <c r="P20" i="34" s="1"/>
  <c r="F133" i="29"/>
  <c r="B114" i="29"/>
  <c r="B75" i="29"/>
  <c r="B38" i="29"/>
  <c r="C83" i="33"/>
  <c r="M54" i="22"/>
  <c r="L54" i="22"/>
  <c r="K54" i="22"/>
  <c r="J54" i="22"/>
  <c r="I54" i="22"/>
  <c r="H54" i="22"/>
  <c r="G54" i="22"/>
  <c r="F54" i="22"/>
  <c r="M51" i="22"/>
  <c r="L51" i="22"/>
  <c r="K51" i="22"/>
  <c r="J51" i="22"/>
  <c r="I51" i="22"/>
  <c r="H51" i="22"/>
  <c r="G51" i="22"/>
  <c r="F51" i="22"/>
  <c r="M50" i="22"/>
  <c r="L50" i="22"/>
  <c r="K50" i="22"/>
  <c r="J50" i="22"/>
  <c r="I50" i="22"/>
  <c r="H50" i="22"/>
  <c r="G50" i="22"/>
  <c r="F50" i="22"/>
  <c r="M49" i="22"/>
  <c r="L49" i="22"/>
  <c r="K49" i="22"/>
  <c r="J49" i="22"/>
  <c r="I49" i="22"/>
  <c r="H49" i="22"/>
  <c r="G49" i="22"/>
  <c r="F49" i="22"/>
  <c r="M46" i="22"/>
  <c r="L46" i="22"/>
  <c r="K46" i="22"/>
  <c r="J46" i="22"/>
  <c r="I46" i="22"/>
  <c r="H46" i="22"/>
  <c r="G46" i="22"/>
  <c r="F46" i="22"/>
  <c r="M45" i="22"/>
  <c r="L45" i="22"/>
  <c r="K45" i="22"/>
  <c r="J45" i="22"/>
  <c r="I45" i="22"/>
  <c r="H45" i="22"/>
  <c r="G45" i="22"/>
  <c r="F45" i="22"/>
  <c r="M44" i="22"/>
  <c r="L44" i="22"/>
  <c r="K44" i="22"/>
  <c r="J44" i="22"/>
  <c r="I44" i="22"/>
  <c r="H44" i="22"/>
  <c r="G44" i="22"/>
  <c r="F44" i="22"/>
  <c r="M37" i="22"/>
  <c r="L37" i="22"/>
  <c r="K37" i="22"/>
  <c r="J37" i="22"/>
  <c r="I37" i="22"/>
  <c r="H37" i="22"/>
  <c r="G37" i="22"/>
  <c r="F37" i="22"/>
  <c r="M35" i="22"/>
  <c r="L35" i="22"/>
  <c r="K35" i="22"/>
  <c r="J35" i="22"/>
  <c r="I35" i="22"/>
  <c r="H35" i="22"/>
  <c r="G35" i="22"/>
  <c r="F35" i="22"/>
  <c r="M34" i="22"/>
  <c r="L34" i="22"/>
  <c r="K34" i="22"/>
  <c r="J34" i="22"/>
  <c r="I34" i="22"/>
  <c r="H34" i="22"/>
  <c r="G34" i="22"/>
  <c r="F34" i="22"/>
  <c r="M33" i="22"/>
  <c r="L33" i="22"/>
  <c r="K33" i="22"/>
  <c r="J33" i="22"/>
  <c r="I33" i="22"/>
  <c r="H33" i="22"/>
  <c r="G33" i="22"/>
  <c r="F33" i="22"/>
  <c r="M32" i="22"/>
  <c r="L32" i="22"/>
  <c r="K32" i="22"/>
  <c r="J32" i="22"/>
  <c r="I32" i="22"/>
  <c r="H32" i="22"/>
  <c r="G32" i="22"/>
  <c r="F32" i="22"/>
  <c r="M31" i="22"/>
  <c r="L31" i="22"/>
  <c r="K31" i="22"/>
  <c r="J31" i="22"/>
  <c r="I31" i="22"/>
  <c r="H31" i="22"/>
  <c r="G31" i="22"/>
  <c r="F31" i="22"/>
  <c r="M29" i="22"/>
  <c r="L29" i="22"/>
  <c r="K29" i="22"/>
  <c r="J29" i="22"/>
  <c r="I29" i="22"/>
  <c r="H29" i="22"/>
  <c r="G29" i="22"/>
  <c r="F29" i="22"/>
  <c r="M28" i="22"/>
  <c r="L28" i="22"/>
  <c r="K28" i="22"/>
  <c r="J28" i="22"/>
  <c r="I28" i="22"/>
  <c r="H28" i="22"/>
  <c r="G28" i="22"/>
  <c r="F28" i="22"/>
  <c r="M27" i="22"/>
  <c r="L27" i="22"/>
  <c r="K27" i="22"/>
  <c r="J27" i="22"/>
  <c r="I27" i="22"/>
  <c r="H27" i="22"/>
  <c r="G27" i="22"/>
  <c r="F27" i="22"/>
  <c r="M26" i="22"/>
  <c r="L26" i="22"/>
  <c r="K26" i="22"/>
  <c r="J26" i="22"/>
  <c r="I26" i="22"/>
  <c r="H26" i="22"/>
  <c r="G26" i="22"/>
  <c r="F26" i="22"/>
  <c r="M20" i="22"/>
  <c r="L20" i="22"/>
  <c r="K20" i="22"/>
  <c r="J20" i="22"/>
  <c r="I20" i="22"/>
  <c r="H20" i="22"/>
  <c r="G20" i="22"/>
  <c r="F20" i="22"/>
  <c r="G40" i="21"/>
  <c r="M23" i="21"/>
  <c r="G23" i="21"/>
  <c r="H23" i="21" s="1"/>
  <c r="P54" i="20"/>
  <c r="O54" i="20"/>
  <c r="N54" i="20"/>
  <c r="M54" i="20"/>
  <c r="L54" i="20"/>
  <c r="H54" i="20"/>
  <c r="E54" i="20"/>
  <c r="P37" i="20"/>
  <c r="O37" i="20"/>
  <c r="N37" i="20"/>
  <c r="M37" i="20"/>
  <c r="H37" i="20"/>
  <c r="E37" i="20"/>
  <c r="P20" i="20"/>
  <c r="O20" i="20"/>
  <c r="N20" i="20"/>
  <c r="M20" i="20"/>
  <c r="L20" i="20"/>
  <c r="U40" i="19"/>
  <c r="U23" i="19"/>
  <c r="B19" i="16"/>
  <c r="U75" i="14"/>
  <c r="U41" i="14"/>
  <c r="B130" i="13"/>
  <c r="B149" i="13" s="1"/>
  <c r="K56" i="13"/>
  <c r="J56" i="13"/>
  <c r="I56" i="13"/>
  <c r="L37" i="5"/>
  <c r="L12" i="2" l="1"/>
  <c r="H40" i="21"/>
  <c r="P40" i="21" s="1"/>
  <c r="O40" i="21"/>
  <c r="E20" i="6"/>
  <c r="K20" i="6" s="1"/>
  <c r="H58" i="6"/>
  <c r="K58" i="6" s="1"/>
  <c r="K59" i="6"/>
  <c r="K19" i="6"/>
  <c r="M13" i="5"/>
  <c r="B19" i="29"/>
  <c r="F19" i="29"/>
  <c r="E19" i="29"/>
  <c r="D19" i="29"/>
  <c r="G19" i="29"/>
  <c r="C19" i="29"/>
  <c r="E95" i="29"/>
  <c r="B95" i="29"/>
  <c r="D95" i="29"/>
  <c r="F95" i="29"/>
  <c r="G95" i="29"/>
  <c r="C95" i="29"/>
  <c r="E56" i="29"/>
  <c r="G56" i="29"/>
  <c r="F56" i="29"/>
  <c r="B56" i="29"/>
  <c r="D56" i="29"/>
  <c r="C56" i="29"/>
  <c r="L19" i="16"/>
  <c r="K19" i="16"/>
  <c r="I19" i="16"/>
  <c r="J19" i="16"/>
  <c r="M19" i="16"/>
  <c r="K17" i="6"/>
  <c r="K12" i="6"/>
  <c r="L9" i="2"/>
  <c r="B169" i="10"/>
  <c r="B237" i="10" s="1"/>
  <c r="B175" i="10"/>
  <c r="B173" i="10"/>
  <c r="C241" i="10"/>
  <c r="B151" i="10"/>
  <c r="C219" i="10"/>
  <c r="B154" i="10"/>
  <c r="C222" i="10"/>
  <c r="B170" i="10"/>
  <c r="B238" i="10" s="1"/>
  <c r="B149" i="10"/>
  <c r="C217" i="10"/>
  <c r="B150" i="10"/>
  <c r="C218" i="10"/>
  <c r="B152" i="10"/>
  <c r="C220" i="10"/>
  <c r="B155" i="10"/>
  <c r="C223" i="10"/>
  <c r="B162" i="10"/>
  <c r="B230" i="10" s="1"/>
  <c r="B160" i="10"/>
  <c r="C228" i="10"/>
  <c r="B153" i="10"/>
  <c r="C221" i="10"/>
  <c r="B158" i="10"/>
  <c r="C226" i="10"/>
  <c r="B156" i="10"/>
  <c r="C224" i="10"/>
  <c r="B159" i="10"/>
  <c r="C227" i="10"/>
  <c r="B157" i="10"/>
  <c r="C225" i="10"/>
  <c r="B172" i="10"/>
  <c r="C240" i="10"/>
  <c r="B148" i="10"/>
  <c r="C216" i="10"/>
  <c r="B171" i="10"/>
  <c r="C239" i="10"/>
  <c r="B161" i="10"/>
  <c r="C229" i="10"/>
  <c r="H21" i="6"/>
  <c r="K21" i="6" s="1"/>
  <c r="M22" i="5"/>
  <c r="M20" i="5"/>
  <c r="L17" i="2"/>
  <c r="I17" i="3"/>
  <c r="M18" i="5"/>
  <c r="I20" i="3"/>
  <c r="L20" i="2"/>
  <c r="K53" i="6"/>
  <c r="K57" i="6"/>
  <c r="H56" i="6"/>
  <c r="K56" i="6" s="1"/>
  <c r="M19" i="5"/>
  <c r="E18" i="6"/>
  <c r="K18" i="6" s="1"/>
  <c r="H47" i="6"/>
  <c r="M10" i="5"/>
  <c r="K48" i="6"/>
  <c r="E9" i="6"/>
  <c r="K9" i="6" s="1"/>
  <c r="E13" i="6"/>
  <c r="K13" i="6" s="1"/>
  <c r="H51" i="6"/>
  <c r="K51" i="6" s="1"/>
  <c r="K52" i="6"/>
  <c r="M14" i="5"/>
  <c r="I14" i="3"/>
  <c r="L14" i="2"/>
  <c r="I15" i="3"/>
  <c r="L15" i="2"/>
  <c r="I11" i="3"/>
  <c r="L11" i="2"/>
  <c r="M12" i="5"/>
  <c r="E11" i="6"/>
  <c r="K11" i="6" s="1"/>
  <c r="K50" i="6"/>
  <c r="H49" i="6"/>
  <c r="K49" i="6" s="1"/>
  <c r="I10" i="3"/>
  <c r="L10" i="2"/>
  <c r="K54" i="6"/>
  <c r="H19" i="16"/>
  <c r="C133" i="29"/>
  <c r="E133" i="29"/>
  <c r="G133" i="29"/>
  <c r="B133" i="29"/>
  <c r="D133" i="29"/>
  <c r="O23" i="21"/>
  <c r="N23" i="21"/>
  <c r="P23" i="21" s="1"/>
  <c r="J36" i="2"/>
  <c r="B243" i="10" l="1"/>
  <c r="H36" i="10"/>
  <c r="D36" i="10"/>
  <c r="E36" i="10"/>
  <c r="E70" i="10" s="1"/>
  <c r="G36" i="10"/>
  <c r="C36" i="10"/>
  <c r="I36" i="10"/>
  <c r="J36" i="10"/>
  <c r="J70" i="10" s="1"/>
  <c r="F36" i="10"/>
  <c r="B36" i="10"/>
  <c r="E20" i="10"/>
  <c r="B227" i="10"/>
  <c r="I20" i="10"/>
  <c r="C20" i="10"/>
  <c r="G20" i="10"/>
  <c r="B20" i="10"/>
  <c r="D20" i="10"/>
  <c r="H20" i="10"/>
  <c r="J20" i="10"/>
  <c r="J54" i="10" s="1"/>
  <c r="F20" i="10"/>
  <c r="F54" i="10" s="1"/>
  <c r="E9" i="10"/>
  <c r="B216" i="10"/>
  <c r="D9" i="10"/>
  <c r="I9" i="10"/>
  <c r="I43" i="10" s="1"/>
  <c r="J9" i="10"/>
  <c r="J43" i="10" s="1"/>
  <c r="B9" i="10"/>
  <c r="C9" i="10"/>
  <c r="H9" i="10"/>
  <c r="H43" i="10" s="1"/>
  <c r="G9" i="10"/>
  <c r="F9" i="10"/>
  <c r="E24" i="10"/>
  <c r="H24" i="10"/>
  <c r="H58" i="10" s="1"/>
  <c r="B24" i="10"/>
  <c r="D24" i="10"/>
  <c r="G24" i="10"/>
  <c r="F24" i="10"/>
  <c r="F58" i="10" s="1"/>
  <c r="C24" i="10"/>
  <c r="J24" i="10"/>
  <c r="J58" i="10" s="1"/>
  <c r="I24" i="10"/>
  <c r="I58" i="10" s="1"/>
  <c r="I14" i="10"/>
  <c r="I48" i="10" s="1"/>
  <c r="B221" i="10"/>
  <c r="G14" i="10"/>
  <c r="F14" i="10"/>
  <c r="C14" i="10"/>
  <c r="C48" i="10" s="1"/>
  <c r="D14" i="10"/>
  <c r="J14" i="10"/>
  <c r="J48" i="10" s="1"/>
  <c r="H14" i="10"/>
  <c r="B14" i="10"/>
  <c r="B48" i="10" s="1"/>
  <c r="E14" i="10"/>
  <c r="B220" i="10"/>
  <c r="J13" i="10"/>
  <c r="J47" i="10" s="1"/>
  <c r="B13" i="10"/>
  <c r="I13" i="10"/>
  <c r="H13" i="10"/>
  <c r="G13" i="10"/>
  <c r="G47" i="10" s="1"/>
  <c r="E13" i="10"/>
  <c r="E47" i="10" s="1"/>
  <c r="F13" i="10"/>
  <c r="C13" i="10"/>
  <c r="D13" i="10"/>
  <c r="H34" i="10"/>
  <c r="H68" i="10" s="1"/>
  <c r="B241" i="10"/>
  <c r="J34" i="10"/>
  <c r="J68" i="10" s="1"/>
  <c r="B34" i="10"/>
  <c r="F34" i="10"/>
  <c r="F68" i="10" s="1"/>
  <c r="D34" i="10"/>
  <c r="E34" i="10"/>
  <c r="I34" i="10"/>
  <c r="I68" i="10" s="1"/>
  <c r="C34" i="10"/>
  <c r="C68" i="10" s="1"/>
  <c r="G34" i="10"/>
  <c r="D21" i="10"/>
  <c r="B228" i="10"/>
  <c r="G21" i="10"/>
  <c r="G55" i="10" s="1"/>
  <c r="E21" i="10"/>
  <c r="B21" i="10"/>
  <c r="I21" i="10"/>
  <c r="I55" i="10" s="1"/>
  <c r="F21" i="10"/>
  <c r="F55" i="10" s="1"/>
  <c r="J21" i="10"/>
  <c r="J55" i="10" s="1"/>
  <c r="H21" i="10"/>
  <c r="C21" i="10"/>
  <c r="G18" i="10"/>
  <c r="B225" i="10"/>
  <c r="H18" i="10"/>
  <c r="D18" i="10"/>
  <c r="I18" i="10"/>
  <c r="F18" i="10"/>
  <c r="E18" i="10"/>
  <c r="C18" i="10"/>
  <c r="J18" i="10"/>
  <c r="J52" i="10" s="1"/>
  <c r="B18" i="10"/>
  <c r="G23" i="10"/>
  <c r="B23" i="10"/>
  <c r="C23" i="10"/>
  <c r="I23" i="10"/>
  <c r="F23" i="10"/>
  <c r="E23" i="10"/>
  <c r="H23" i="10"/>
  <c r="H57" i="10" s="1"/>
  <c r="D23" i="10"/>
  <c r="J23" i="10"/>
  <c r="J57" i="10" s="1"/>
  <c r="J15" i="10"/>
  <c r="J49" i="10" s="1"/>
  <c r="B222" i="10"/>
  <c r="C15" i="10"/>
  <c r="E15" i="10"/>
  <c r="D15" i="10"/>
  <c r="B15" i="10"/>
  <c r="B49" i="10" s="1"/>
  <c r="H15" i="10"/>
  <c r="G15" i="10"/>
  <c r="I15" i="10"/>
  <c r="I49" i="10" s="1"/>
  <c r="F15" i="10"/>
  <c r="F49" i="10" s="1"/>
  <c r="E33" i="10"/>
  <c r="B240" i="10"/>
  <c r="G33" i="10"/>
  <c r="C33" i="10"/>
  <c r="B33" i="10"/>
  <c r="F33" i="10"/>
  <c r="H33" i="10"/>
  <c r="J33" i="10"/>
  <c r="J67" i="10" s="1"/>
  <c r="D33" i="10"/>
  <c r="I33" i="10"/>
  <c r="J11" i="10"/>
  <c r="J45" i="10" s="1"/>
  <c r="B218" i="10"/>
  <c r="C11" i="10"/>
  <c r="F11" i="10"/>
  <c r="I11" i="10"/>
  <c r="I45" i="10" s="1"/>
  <c r="D11" i="10"/>
  <c r="D45" i="10" s="1"/>
  <c r="E11" i="10"/>
  <c r="H11" i="10"/>
  <c r="G11" i="10"/>
  <c r="G45" i="10" s="1"/>
  <c r="B11" i="10"/>
  <c r="B45" i="10" s="1"/>
  <c r="B229" i="10"/>
  <c r="C22" i="10"/>
  <c r="G22" i="10"/>
  <c r="I22" i="10"/>
  <c r="I56" i="10" s="1"/>
  <c r="D22" i="10"/>
  <c r="J22" i="10"/>
  <c r="J56" i="10" s="1"/>
  <c r="F22" i="10"/>
  <c r="B22" i="10"/>
  <c r="B56" i="10" s="1"/>
  <c r="H22" i="10"/>
  <c r="E22" i="10"/>
  <c r="F17" i="10"/>
  <c r="B224" i="10"/>
  <c r="D17" i="10"/>
  <c r="J17" i="10"/>
  <c r="J51" i="10" s="1"/>
  <c r="B17" i="10"/>
  <c r="C17" i="10"/>
  <c r="G17" i="10"/>
  <c r="E17" i="10"/>
  <c r="I17" i="10"/>
  <c r="I51" i="10" s="1"/>
  <c r="H17" i="10"/>
  <c r="H51" i="10" s="1"/>
  <c r="E10" i="10"/>
  <c r="B217" i="10"/>
  <c r="J10" i="10"/>
  <c r="J44" i="10" s="1"/>
  <c r="B10" i="10"/>
  <c r="B44" i="10" s="1"/>
  <c r="D10" i="10"/>
  <c r="G10" i="10"/>
  <c r="F10" i="10"/>
  <c r="F44" i="10" s="1"/>
  <c r="C10" i="10"/>
  <c r="C44" i="10" s="1"/>
  <c r="I10" i="10"/>
  <c r="H10" i="10"/>
  <c r="B239" i="10"/>
  <c r="I32" i="10"/>
  <c r="I66" i="10" s="1"/>
  <c r="H32" i="10"/>
  <c r="J32" i="10"/>
  <c r="J66" i="10" s="1"/>
  <c r="G32" i="10"/>
  <c r="F32" i="10"/>
  <c r="F66" i="10" s="1"/>
  <c r="B32" i="10"/>
  <c r="C32" i="10"/>
  <c r="E32" i="10"/>
  <c r="D32" i="10"/>
  <c r="D66" i="10" s="1"/>
  <c r="E25" i="10"/>
  <c r="C25" i="10"/>
  <c r="J25" i="10"/>
  <c r="J59" i="10" s="1"/>
  <c r="I25" i="10"/>
  <c r="I59" i="10" s="1"/>
  <c r="G25" i="10"/>
  <c r="B25" i="10"/>
  <c r="F25" i="10"/>
  <c r="D25" i="10"/>
  <c r="D59" i="10" s="1"/>
  <c r="H25" i="10"/>
  <c r="J19" i="10"/>
  <c r="J53" i="10" s="1"/>
  <c r="B226" i="10"/>
  <c r="C19" i="10"/>
  <c r="B19" i="10"/>
  <c r="I19" i="10"/>
  <c r="I53" i="10" s="1"/>
  <c r="D19" i="10"/>
  <c r="H19" i="10"/>
  <c r="H53" i="10" s="1"/>
  <c r="G19" i="10"/>
  <c r="F19" i="10"/>
  <c r="E19" i="10"/>
  <c r="E16" i="10"/>
  <c r="B223" i="10"/>
  <c r="I16" i="10"/>
  <c r="F16" i="10"/>
  <c r="C16" i="10"/>
  <c r="G16" i="10"/>
  <c r="D16" i="10"/>
  <c r="J16" i="10"/>
  <c r="J50" i="10" s="1"/>
  <c r="H16" i="10"/>
  <c r="H50" i="10" s="1"/>
  <c r="B16" i="10"/>
  <c r="F31" i="10"/>
  <c r="H31" i="10"/>
  <c r="E31" i="10"/>
  <c r="E65" i="10" s="1"/>
  <c r="C31" i="10"/>
  <c r="B31" i="10"/>
  <c r="G31" i="10"/>
  <c r="I31" i="10"/>
  <c r="I65" i="10" s="1"/>
  <c r="D31" i="10"/>
  <c r="J31" i="10"/>
  <c r="J65" i="10" s="1"/>
  <c r="B219" i="10"/>
  <c r="B12" i="10"/>
  <c r="E12" i="10"/>
  <c r="G12" i="10"/>
  <c r="F12" i="10"/>
  <c r="C12" i="10"/>
  <c r="C46" i="10" s="1"/>
  <c r="H12" i="10"/>
  <c r="D12" i="10"/>
  <c r="J12" i="10"/>
  <c r="J46" i="10" s="1"/>
  <c r="I12" i="10"/>
  <c r="I46" i="10" s="1"/>
  <c r="J30" i="10"/>
  <c r="J64" i="10" s="1"/>
  <c r="D30" i="10"/>
  <c r="E30" i="10"/>
  <c r="G30" i="10"/>
  <c r="F30" i="10"/>
  <c r="B30" i="10"/>
  <c r="I30" i="10"/>
  <c r="I64" i="10" s="1"/>
  <c r="H30" i="10"/>
  <c r="H64" i="10" s="1"/>
  <c r="C30" i="10"/>
  <c r="E36" i="2"/>
  <c r="G64" i="10" l="1"/>
  <c r="B46" i="10"/>
  <c r="C67" i="10"/>
  <c r="F46" i="10"/>
  <c r="H65" i="10"/>
  <c r="F50" i="10"/>
  <c r="E53" i="10"/>
  <c r="D53" i="10"/>
  <c r="F59" i="10"/>
  <c r="E66" i="10"/>
  <c r="G66" i="10"/>
  <c r="B51" i="10"/>
  <c r="F51" i="10"/>
  <c r="F56" i="10"/>
  <c r="G56" i="10"/>
  <c r="H67" i="10"/>
  <c r="G67" i="10"/>
  <c r="D49" i="10"/>
  <c r="E57" i="10"/>
  <c r="B57" i="10"/>
  <c r="C52" i="10"/>
  <c r="D52" i="10"/>
  <c r="C55" i="10"/>
  <c r="B68" i="10"/>
  <c r="D47" i="10"/>
  <c r="H48" i="10"/>
  <c r="F48" i="10"/>
  <c r="G58" i="10"/>
  <c r="E58" i="10"/>
  <c r="C43" i="10"/>
  <c r="D43" i="10"/>
  <c r="G54" i="10"/>
  <c r="E54" i="10"/>
  <c r="I70" i="10"/>
  <c r="D70" i="10"/>
  <c r="E50" i="10"/>
  <c r="C53" i="10"/>
  <c r="I52" i="10"/>
  <c r="B47" i="10"/>
  <c r="B54" i="10"/>
  <c r="E64" i="10"/>
  <c r="N20" i="37"/>
  <c r="N20" i="47"/>
  <c r="N20" i="34"/>
  <c r="N20" i="48"/>
  <c r="B64" i="10"/>
  <c r="D64" i="10"/>
  <c r="D46" i="10"/>
  <c r="G46" i="10"/>
  <c r="B65" i="10"/>
  <c r="F65" i="10"/>
  <c r="D50" i="10"/>
  <c r="I50" i="10"/>
  <c r="F53" i="10"/>
  <c r="B59" i="10"/>
  <c r="C59" i="10"/>
  <c r="C66" i="10"/>
  <c r="H44" i="10"/>
  <c r="G44" i="10"/>
  <c r="E51" i="10"/>
  <c r="E56" i="10"/>
  <c r="C56" i="10"/>
  <c r="H45" i="10"/>
  <c r="F45" i="10"/>
  <c r="I67" i="10"/>
  <c r="F67" i="10"/>
  <c r="G49" i="10"/>
  <c r="E49" i="10"/>
  <c r="F57" i="10"/>
  <c r="G57" i="10"/>
  <c r="E52" i="10"/>
  <c r="H52" i="10"/>
  <c r="H55" i="10"/>
  <c r="B55" i="10"/>
  <c r="D55" i="10"/>
  <c r="E68" i="10"/>
  <c r="C47" i="10"/>
  <c r="H47" i="10"/>
  <c r="G48" i="10"/>
  <c r="D58" i="10"/>
  <c r="F43" i="10"/>
  <c r="B43" i="10"/>
  <c r="H54" i="10"/>
  <c r="C54" i="10"/>
  <c r="B70" i="10"/>
  <c r="C70" i="10"/>
  <c r="H70" i="10"/>
  <c r="C50" i="10"/>
  <c r="C51" i="10"/>
  <c r="C57" i="10"/>
  <c r="G52" i="10"/>
  <c r="G65" i="10"/>
  <c r="C64" i="10"/>
  <c r="F64" i="10"/>
  <c r="H46" i="10"/>
  <c r="E46" i="10"/>
  <c r="D65" i="10"/>
  <c r="C65" i="10"/>
  <c r="B50" i="10"/>
  <c r="G50" i="10"/>
  <c r="G53" i="10"/>
  <c r="B53" i="10"/>
  <c r="H59" i="10"/>
  <c r="G59" i="10"/>
  <c r="E59" i="10"/>
  <c r="B66" i="10"/>
  <c r="H66" i="10"/>
  <c r="I44" i="10"/>
  <c r="D44" i="10"/>
  <c r="E44" i="10"/>
  <c r="G51" i="10"/>
  <c r="D51" i="10"/>
  <c r="H56" i="10"/>
  <c r="D56" i="10"/>
  <c r="E45" i="10"/>
  <c r="C45" i="10"/>
  <c r="D67" i="10"/>
  <c r="B67" i="10"/>
  <c r="E67" i="10"/>
  <c r="H49" i="10"/>
  <c r="C49" i="10"/>
  <c r="D57" i="10"/>
  <c r="I57" i="10"/>
  <c r="B52" i="10"/>
  <c r="F52" i="10"/>
  <c r="E55" i="10"/>
  <c r="G68" i="10"/>
  <c r="D68" i="10"/>
  <c r="F47" i="10"/>
  <c r="I47" i="10"/>
  <c r="E48" i="10"/>
  <c r="D48" i="10"/>
  <c r="C58" i="10"/>
  <c r="B58" i="10"/>
  <c r="G43" i="10"/>
  <c r="E43" i="10"/>
  <c r="D54" i="10"/>
  <c r="I54" i="10"/>
  <c r="F70" i="10"/>
  <c r="G70" i="10"/>
  <c r="D37" i="5"/>
  <c r="N20" i="41"/>
  <c r="B19" i="33" s="1"/>
  <c r="G36" i="2"/>
  <c r="K36" i="2" s="1"/>
  <c r="H36" i="2"/>
  <c r="I36" i="3" s="1"/>
  <c r="H37" i="5"/>
  <c r="O18" i="34"/>
  <c r="P18" i="34" s="1"/>
  <c r="O17" i="34"/>
  <c r="P17" i="34" s="1"/>
  <c r="O16" i="34"/>
  <c r="P16" i="34" s="1"/>
  <c r="O15" i="34"/>
  <c r="P15" i="34" s="1"/>
  <c r="O14" i="34"/>
  <c r="O12" i="34"/>
  <c r="O11" i="34"/>
  <c r="O10" i="34"/>
  <c r="P10" i="34" s="1"/>
  <c r="B144" i="29"/>
  <c r="F125" i="29" s="1"/>
  <c r="B106" i="29"/>
  <c r="F87" i="29" s="1"/>
  <c r="B68" i="29"/>
  <c r="G49" i="29" s="1"/>
  <c r="B29" i="29"/>
  <c r="M12" i="22"/>
  <c r="L12" i="22"/>
  <c r="K12" i="22"/>
  <c r="J12" i="22"/>
  <c r="I12" i="22"/>
  <c r="H12" i="22"/>
  <c r="G12" i="22"/>
  <c r="F12" i="22"/>
  <c r="M52" i="21"/>
  <c r="M51" i="21"/>
  <c r="M49" i="21"/>
  <c r="M48" i="21"/>
  <c r="H55" i="21"/>
  <c r="P55" i="21" s="1"/>
  <c r="H49" i="21"/>
  <c r="M32" i="21"/>
  <c r="G32" i="21"/>
  <c r="H32" i="21" s="1"/>
  <c r="G34" i="21"/>
  <c r="M15" i="21"/>
  <c r="G15" i="21"/>
  <c r="H15" i="21" s="1"/>
  <c r="E46" i="20"/>
  <c r="H46" i="20"/>
  <c r="P46" i="20"/>
  <c r="O46" i="20"/>
  <c r="N46" i="20"/>
  <c r="M46" i="20"/>
  <c r="L46" i="20"/>
  <c r="P29" i="20"/>
  <c r="O29" i="20"/>
  <c r="N29" i="20"/>
  <c r="M29" i="20"/>
  <c r="H29" i="20"/>
  <c r="E29" i="20"/>
  <c r="P12" i="20"/>
  <c r="O12" i="20"/>
  <c r="N12" i="20"/>
  <c r="M12" i="20"/>
  <c r="L12" i="20"/>
  <c r="U32" i="19"/>
  <c r="U15" i="19"/>
  <c r="B11" i="16"/>
  <c r="U67" i="14"/>
  <c r="U33" i="14"/>
  <c r="B122" i="13"/>
  <c r="B141" i="13" s="1"/>
  <c r="K47" i="13"/>
  <c r="J47" i="13"/>
  <c r="I47" i="13"/>
  <c r="H34" i="21" l="1"/>
  <c r="P34" i="21" s="1"/>
  <c r="O34" i="21"/>
  <c r="G10" i="29"/>
  <c r="C10" i="29"/>
  <c r="L11" i="16"/>
  <c r="K11" i="16"/>
  <c r="J11" i="16"/>
  <c r="M11" i="16"/>
  <c r="I11" i="16"/>
  <c r="P11" i="34"/>
  <c r="P12" i="34"/>
  <c r="P14" i="34"/>
  <c r="G37" i="5"/>
  <c r="H36" i="6" s="1"/>
  <c r="F37" i="5"/>
  <c r="O32" i="21"/>
  <c r="E36" i="3"/>
  <c r="L36" i="2"/>
  <c r="H11" i="16"/>
  <c r="B87" i="29"/>
  <c r="O49" i="21"/>
  <c r="D10" i="29"/>
  <c r="F10" i="29"/>
  <c r="B49" i="29"/>
  <c r="D49" i="29"/>
  <c r="F49" i="29"/>
  <c r="C87" i="29"/>
  <c r="E87" i="29"/>
  <c r="G87" i="29"/>
  <c r="B125" i="29"/>
  <c r="C125" i="29"/>
  <c r="E125" i="29"/>
  <c r="G125" i="29"/>
  <c r="E10" i="29"/>
  <c r="C49" i="29"/>
  <c r="E49" i="29"/>
  <c r="D87" i="29"/>
  <c r="D125" i="29"/>
  <c r="N48" i="21"/>
  <c r="N49" i="21"/>
  <c r="P49" i="21" s="1"/>
  <c r="N51" i="21"/>
  <c r="N52" i="21"/>
  <c r="O15" i="21"/>
  <c r="N32" i="21"/>
  <c r="P32" i="21" s="1"/>
  <c r="N15" i="21"/>
  <c r="P15" i="21" s="1"/>
  <c r="J64" i="6"/>
  <c r="I64" i="6"/>
  <c r="J26" i="6"/>
  <c r="I26" i="6"/>
  <c r="L27" i="5"/>
  <c r="J26" i="2"/>
  <c r="E26" i="2"/>
  <c r="N12" i="37" l="1"/>
  <c r="N12" i="47"/>
  <c r="N12" i="34"/>
  <c r="N12" i="48"/>
  <c r="D27" i="5"/>
  <c r="N12" i="41"/>
  <c r="E74" i="6"/>
  <c r="E36" i="6"/>
  <c r="K36" i="6" s="1"/>
  <c r="H73" i="6"/>
  <c r="K73" i="6" s="1"/>
  <c r="B11" i="33"/>
  <c r="M37" i="5"/>
  <c r="H27" i="5"/>
  <c r="G26" i="2"/>
  <c r="B40" i="3"/>
  <c r="J65" i="6"/>
  <c r="I65" i="6"/>
  <c r="J62" i="6"/>
  <c r="I62" i="6"/>
  <c r="J60" i="6"/>
  <c r="I60" i="6"/>
  <c r="J29" i="6"/>
  <c r="I29" i="6"/>
  <c r="J27" i="6"/>
  <c r="I27" i="6"/>
  <c r="J25" i="6"/>
  <c r="I25" i="6"/>
  <c r="J24" i="6"/>
  <c r="I24" i="6"/>
  <c r="J23" i="6"/>
  <c r="I23" i="6"/>
  <c r="J22" i="6"/>
  <c r="I22" i="6"/>
  <c r="L38" i="5"/>
  <c r="L35" i="5"/>
  <c r="L34" i="5"/>
  <c r="L33" i="5"/>
  <c r="L32" i="5"/>
  <c r="L30" i="5"/>
  <c r="L28" i="5"/>
  <c r="L26" i="5"/>
  <c r="H26" i="2" l="1"/>
  <c r="K26" i="2"/>
  <c r="F27" i="5"/>
  <c r="E66" i="6" s="1"/>
  <c r="G27" i="5"/>
  <c r="H26" i="6" s="1"/>
  <c r="J22" i="2"/>
  <c r="J24" i="2"/>
  <c r="J27" i="2"/>
  <c r="E27" i="2"/>
  <c r="E25" i="2"/>
  <c r="E24" i="2"/>
  <c r="D25" i="5" s="1"/>
  <c r="E23" i="2"/>
  <c r="E22" i="2"/>
  <c r="D23" i="5" s="1"/>
  <c r="J37" i="2"/>
  <c r="J34" i="2"/>
  <c r="J33" i="2"/>
  <c r="E37" i="2"/>
  <c r="E34" i="2"/>
  <c r="E33" i="2"/>
  <c r="C40" i="3"/>
  <c r="N21" i="41" l="1"/>
  <c r="N21" i="37"/>
  <c r="N21" i="47"/>
  <c r="N21" i="48"/>
  <c r="N21" i="34"/>
  <c r="N10" i="37"/>
  <c r="N10" i="48"/>
  <c r="N10" i="34"/>
  <c r="N10" i="47"/>
  <c r="N17" i="37"/>
  <c r="N17" i="34"/>
  <c r="N17" i="48"/>
  <c r="N17" i="47"/>
  <c r="D28" i="5"/>
  <c r="N13" i="37"/>
  <c r="N13" i="47"/>
  <c r="N13" i="48"/>
  <c r="N13" i="34"/>
  <c r="N18" i="37"/>
  <c r="N18" i="48"/>
  <c r="N18" i="34"/>
  <c r="N18" i="47"/>
  <c r="N11" i="37"/>
  <c r="N11" i="34"/>
  <c r="N11" i="47"/>
  <c r="N11" i="48"/>
  <c r="D24" i="5"/>
  <c r="N10" i="41"/>
  <c r="B9" i="33" s="1"/>
  <c r="D34" i="5"/>
  <c r="N17" i="41"/>
  <c r="B16" i="33" s="1"/>
  <c r="D35" i="5"/>
  <c r="N18" i="41"/>
  <c r="B17" i="33" s="1"/>
  <c r="D26" i="5"/>
  <c r="N11" i="41"/>
  <c r="B10" i="33" s="1"/>
  <c r="D38" i="5"/>
  <c r="B12" i="33"/>
  <c r="K66" i="6"/>
  <c r="E26" i="6"/>
  <c r="K26" i="6" s="1"/>
  <c r="H28" i="5"/>
  <c r="G28" i="5" s="1"/>
  <c r="H27" i="6" s="1"/>
  <c r="H25" i="5"/>
  <c r="G25" i="5" s="1"/>
  <c r="H24" i="6" s="1"/>
  <c r="E26" i="3"/>
  <c r="I26" i="3"/>
  <c r="H23" i="5"/>
  <c r="G23" i="5" s="1"/>
  <c r="H22" i="6" s="1"/>
  <c r="H26" i="5"/>
  <c r="G26" i="5" s="1"/>
  <c r="H25" i="6" s="1"/>
  <c r="L26" i="2"/>
  <c r="G40" i="3"/>
  <c r="H64" i="6"/>
  <c r="M27" i="5"/>
  <c r="G34" i="2"/>
  <c r="H34" i="2" s="1"/>
  <c r="I34" i="3" s="1"/>
  <c r="H35" i="5"/>
  <c r="G24" i="2"/>
  <c r="G27" i="2"/>
  <c r="G33" i="2"/>
  <c r="K33" i="2" s="1"/>
  <c r="H34" i="5"/>
  <c r="G37" i="2"/>
  <c r="K37" i="2" s="1"/>
  <c r="H38" i="5"/>
  <c r="G22" i="2"/>
  <c r="B41" i="2"/>
  <c r="I182" i="10"/>
  <c r="F28" i="5" l="1"/>
  <c r="E67" i="6" s="1"/>
  <c r="F23" i="5"/>
  <c r="E61" i="6" s="1"/>
  <c r="F25" i="5"/>
  <c r="E63" i="6" s="1"/>
  <c r="H37" i="2"/>
  <c r="E37" i="3" s="1"/>
  <c r="K34" i="2"/>
  <c r="H33" i="2"/>
  <c r="F26" i="5"/>
  <c r="E34" i="3"/>
  <c r="H22" i="2"/>
  <c r="K22" i="2"/>
  <c r="G38" i="5"/>
  <c r="H37" i="6" s="1"/>
  <c r="F38" i="5"/>
  <c r="H27" i="2"/>
  <c r="K27" i="2"/>
  <c r="G35" i="5"/>
  <c r="H34" i="6" s="1"/>
  <c r="F35" i="5"/>
  <c r="E72" i="6" s="1"/>
  <c r="K72" i="6" s="1"/>
  <c r="G34" i="5"/>
  <c r="H33" i="6" s="1"/>
  <c r="F34" i="5"/>
  <c r="E71" i="6" s="1"/>
  <c r="H24" i="2"/>
  <c r="I24" i="3" s="1"/>
  <c r="K24" i="2"/>
  <c r="L34" i="2"/>
  <c r="E75" i="6" l="1"/>
  <c r="K75" i="6" s="1"/>
  <c r="H74" i="6"/>
  <c r="K74" i="6" s="1"/>
  <c r="E37" i="6"/>
  <c r="K37" i="6" s="1"/>
  <c r="E64" i="6"/>
  <c r="E65" i="6"/>
  <c r="M28" i="5"/>
  <c r="E27" i="6"/>
  <c r="K27" i="6" s="1"/>
  <c r="H65" i="6"/>
  <c r="E22" i="6"/>
  <c r="K22" i="6" s="1"/>
  <c r="H60" i="6"/>
  <c r="M23" i="5"/>
  <c r="E33" i="3"/>
  <c r="I33" i="3"/>
  <c r="L27" i="2"/>
  <c r="E27" i="3"/>
  <c r="I27" i="3"/>
  <c r="L22" i="2"/>
  <c r="I22" i="3"/>
  <c r="M25" i="5"/>
  <c r="E24" i="6"/>
  <c r="K24" i="6" s="1"/>
  <c r="H62" i="6"/>
  <c r="L33" i="2"/>
  <c r="L37" i="2"/>
  <c r="K64" i="6"/>
  <c r="M26" i="5"/>
  <c r="E25" i="6"/>
  <c r="K25" i="6" s="1"/>
  <c r="H63" i="6"/>
  <c r="E33" i="6"/>
  <c r="K33" i="6" s="1"/>
  <c r="M34" i="5"/>
  <c r="H70" i="6"/>
  <c r="L24" i="2"/>
  <c r="H71" i="6"/>
  <c r="K71" i="6" s="1"/>
  <c r="E34" i="6"/>
  <c r="K34" i="6" s="1"/>
  <c r="M35" i="5"/>
  <c r="M38" i="5"/>
  <c r="K65" i="6" l="1"/>
  <c r="B150" i="29" l="1"/>
  <c r="G131" i="29" s="1"/>
  <c r="B149" i="29"/>
  <c r="E130" i="29" s="1"/>
  <c r="B148" i="29"/>
  <c r="C129" i="29" s="1"/>
  <c r="B147" i="29"/>
  <c r="B128" i="29" s="1"/>
  <c r="B146" i="29"/>
  <c r="B127" i="29" s="1"/>
  <c r="B143" i="29"/>
  <c r="B124" i="29" s="1"/>
  <c r="F130" i="29"/>
  <c r="B115" i="29"/>
  <c r="B112" i="29"/>
  <c r="B111" i="29"/>
  <c r="G92" i="29" s="1"/>
  <c r="B110" i="29"/>
  <c r="G91" i="29" s="1"/>
  <c r="B109" i="29"/>
  <c r="B108" i="29"/>
  <c r="B105" i="29"/>
  <c r="B104" i="29"/>
  <c r="B74" i="29"/>
  <c r="B73" i="29"/>
  <c r="B72" i="29"/>
  <c r="F53" i="29" s="1"/>
  <c r="B71" i="29"/>
  <c r="F52" i="29" s="1"/>
  <c r="B70" i="29"/>
  <c r="B67" i="29"/>
  <c r="B35" i="29"/>
  <c r="B34" i="29"/>
  <c r="B33" i="29"/>
  <c r="B32" i="29"/>
  <c r="B30" i="29"/>
  <c r="B28" i="29"/>
  <c r="I83" i="33"/>
  <c r="D83" i="33"/>
  <c r="E83" i="33"/>
  <c r="F83" i="33"/>
  <c r="G83" i="33"/>
  <c r="H83" i="33"/>
  <c r="D96" i="29" l="1"/>
  <c r="B96" i="29"/>
  <c r="E96" i="29"/>
  <c r="G96" i="29"/>
  <c r="C96" i="29"/>
  <c r="F96" i="29"/>
  <c r="G129" i="29"/>
  <c r="E93" i="29"/>
  <c r="B93" i="29"/>
  <c r="D93" i="29"/>
  <c r="G93" i="29"/>
  <c r="C93" i="29"/>
  <c r="F93" i="29"/>
  <c r="E54" i="29"/>
  <c r="F54" i="29"/>
  <c r="D54" i="29"/>
  <c r="G54" i="29"/>
  <c r="C54" i="29"/>
  <c r="B54" i="29"/>
  <c r="G55" i="29"/>
  <c r="C55" i="29"/>
  <c r="F55" i="29"/>
  <c r="B55" i="29"/>
  <c r="E55" i="29"/>
  <c r="D55" i="29"/>
  <c r="G15" i="29"/>
  <c r="C15" i="29"/>
  <c r="E15" i="29"/>
  <c r="D15" i="29"/>
  <c r="F15" i="29"/>
  <c r="F16" i="29"/>
  <c r="G16" i="29"/>
  <c r="E16" i="29"/>
  <c r="D16" i="29"/>
  <c r="B16" i="29"/>
  <c r="C16" i="29"/>
  <c r="E13" i="29"/>
  <c r="G13" i="29"/>
  <c r="F13" i="29"/>
  <c r="D13" i="29"/>
  <c r="C13" i="29"/>
  <c r="D14" i="29"/>
  <c r="G14" i="29"/>
  <c r="C14" i="29"/>
  <c r="F14" i="29"/>
  <c r="E14" i="29"/>
  <c r="F11" i="29"/>
  <c r="C11" i="29"/>
  <c r="E11" i="29"/>
  <c r="D11" i="29"/>
  <c r="G11" i="29"/>
  <c r="B12" i="29"/>
  <c r="D129" i="29"/>
  <c r="G130" i="29"/>
  <c r="B130" i="29"/>
  <c r="C130" i="29"/>
  <c r="C131" i="29"/>
  <c r="E131" i="29"/>
  <c r="E129" i="29"/>
  <c r="F129" i="29"/>
  <c r="B131" i="29"/>
  <c r="D131" i="29"/>
  <c r="B129" i="29"/>
  <c r="D130" i="29"/>
  <c r="F131" i="29"/>
  <c r="G51" i="29"/>
  <c r="E51" i="29"/>
  <c r="C51" i="29"/>
  <c r="F51" i="29"/>
  <c r="D51" i="29"/>
  <c r="B51" i="29"/>
  <c r="F86" i="29"/>
  <c r="D86" i="29"/>
  <c r="B86" i="29"/>
  <c r="G86" i="29"/>
  <c r="E86" i="29"/>
  <c r="C86" i="29"/>
  <c r="F90" i="29"/>
  <c r="D90" i="29"/>
  <c r="B90" i="29"/>
  <c r="G90" i="29"/>
  <c r="E90" i="29"/>
  <c r="C90" i="29"/>
  <c r="G124" i="29"/>
  <c r="E124" i="29"/>
  <c r="C124" i="29"/>
  <c r="F124" i="29"/>
  <c r="D124" i="29"/>
  <c r="F128" i="29"/>
  <c r="D128" i="29"/>
  <c r="G128" i="29"/>
  <c r="E128" i="29"/>
  <c r="C128" i="29"/>
  <c r="B11" i="29"/>
  <c r="G48" i="29"/>
  <c r="E48" i="29"/>
  <c r="C48" i="29"/>
  <c r="F48" i="29"/>
  <c r="D48" i="29"/>
  <c r="B48" i="29"/>
  <c r="F89" i="29"/>
  <c r="D89" i="29"/>
  <c r="B89" i="29"/>
  <c r="G89" i="29"/>
  <c r="E89" i="29"/>
  <c r="C89" i="29"/>
  <c r="G127" i="29"/>
  <c r="E127" i="29"/>
  <c r="C127" i="29"/>
  <c r="F127" i="29"/>
  <c r="D127" i="29"/>
  <c r="B91" i="29"/>
  <c r="D91" i="29"/>
  <c r="F91" i="29"/>
  <c r="B92" i="29"/>
  <c r="D92" i="29"/>
  <c r="F92" i="29"/>
  <c r="C91" i="29"/>
  <c r="E91" i="29"/>
  <c r="C92" i="29"/>
  <c r="E92" i="29"/>
  <c r="B10" i="29"/>
  <c r="B13" i="29"/>
  <c r="B14" i="29"/>
  <c r="B15" i="29"/>
  <c r="C52" i="29"/>
  <c r="E52" i="29"/>
  <c r="G52" i="29"/>
  <c r="C53" i="29"/>
  <c r="E53" i="29"/>
  <c r="G53" i="29"/>
  <c r="B52" i="29"/>
  <c r="D52" i="29"/>
  <c r="B53" i="29"/>
  <c r="D53" i="29"/>
  <c r="M18" i="22" l="1"/>
  <c r="L18" i="22"/>
  <c r="K18" i="22"/>
  <c r="J18" i="22"/>
  <c r="I18" i="22"/>
  <c r="H18" i="22"/>
  <c r="G18" i="22"/>
  <c r="F18" i="22"/>
  <c r="M11" i="22"/>
  <c r="L11" i="22"/>
  <c r="K11" i="22"/>
  <c r="J11" i="22"/>
  <c r="I11" i="22"/>
  <c r="H11" i="22"/>
  <c r="G11" i="22"/>
  <c r="F11" i="22"/>
  <c r="M31" i="21"/>
  <c r="G38" i="21"/>
  <c r="G31" i="21"/>
  <c r="H31" i="21" s="1"/>
  <c r="M21" i="21"/>
  <c r="M14" i="21"/>
  <c r="G21" i="21"/>
  <c r="H21" i="21" s="1"/>
  <c r="G14" i="21"/>
  <c r="H14" i="21" s="1"/>
  <c r="P51" i="20"/>
  <c r="O51" i="20"/>
  <c r="N51" i="20"/>
  <c r="M51" i="20"/>
  <c r="L51" i="20"/>
  <c r="P50" i="20"/>
  <c r="O50" i="20"/>
  <c r="N50" i="20"/>
  <c r="M50" i="20"/>
  <c r="L50" i="20"/>
  <c r="P49" i="20"/>
  <c r="O49" i="20"/>
  <c r="N49" i="20"/>
  <c r="M49" i="20"/>
  <c r="L49" i="20"/>
  <c r="P48" i="20"/>
  <c r="O48" i="20"/>
  <c r="N48" i="20"/>
  <c r="M48" i="20"/>
  <c r="L48" i="20"/>
  <c r="P45" i="20"/>
  <c r="O45" i="20"/>
  <c r="N45" i="20"/>
  <c r="M45" i="20"/>
  <c r="L45" i="20"/>
  <c r="P44" i="20"/>
  <c r="O44" i="20"/>
  <c r="N44" i="20"/>
  <c r="M44" i="20"/>
  <c r="L44" i="20"/>
  <c r="H51" i="20"/>
  <c r="H50" i="20"/>
  <c r="H49" i="20"/>
  <c r="H48" i="20"/>
  <c r="H45" i="20"/>
  <c r="H44" i="20"/>
  <c r="E51" i="20"/>
  <c r="E44" i="20"/>
  <c r="P34" i="20"/>
  <c r="O34" i="20"/>
  <c r="N34" i="20"/>
  <c r="M34" i="20"/>
  <c r="P33" i="20"/>
  <c r="O33" i="20"/>
  <c r="N33" i="20"/>
  <c r="M33" i="20"/>
  <c r="P32" i="20"/>
  <c r="O32" i="20"/>
  <c r="N32" i="20"/>
  <c r="M32" i="20"/>
  <c r="P31" i="20"/>
  <c r="O31" i="20"/>
  <c r="N31" i="20"/>
  <c r="M31" i="20"/>
  <c r="P28" i="20"/>
  <c r="O28" i="20"/>
  <c r="N28" i="20"/>
  <c r="M28" i="20"/>
  <c r="H28" i="20"/>
  <c r="H34" i="20"/>
  <c r="E34" i="20"/>
  <c r="E28" i="20"/>
  <c r="E26" i="20"/>
  <c r="E27" i="20"/>
  <c r="E31" i="20"/>
  <c r="E32" i="20"/>
  <c r="E33" i="20"/>
  <c r="E35" i="20"/>
  <c r="P18" i="20"/>
  <c r="O18" i="20"/>
  <c r="N18" i="20"/>
  <c r="M18" i="20"/>
  <c r="L18" i="20"/>
  <c r="P17" i="20"/>
  <c r="O17" i="20"/>
  <c r="N17" i="20"/>
  <c r="M17" i="20"/>
  <c r="L17" i="20"/>
  <c r="P16" i="20"/>
  <c r="O16" i="20"/>
  <c r="N16" i="20"/>
  <c r="M16" i="20"/>
  <c r="L16" i="20"/>
  <c r="P15" i="20"/>
  <c r="O15" i="20"/>
  <c r="N15" i="20"/>
  <c r="M15" i="20"/>
  <c r="L15" i="20"/>
  <c r="P14" i="20"/>
  <c r="O14" i="20"/>
  <c r="N14" i="20"/>
  <c r="M14" i="20"/>
  <c r="L14" i="20"/>
  <c r="P11" i="20"/>
  <c r="O11" i="20"/>
  <c r="N11" i="20"/>
  <c r="M11" i="20"/>
  <c r="L11" i="20"/>
  <c r="U21" i="19"/>
  <c r="U20" i="19"/>
  <c r="U19" i="19"/>
  <c r="U18" i="19"/>
  <c r="U17" i="19"/>
  <c r="U14" i="19"/>
  <c r="U38" i="19"/>
  <c r="U37" i="19"/>
  <c r="U36" i="19"/>
  <c r="U35" i="19"/>
  <c r="U34" i="19"/>
  <c r="U31" i="19"/>
  <c r="U30" i="19"/>
  <c r="B17" i="16"/>
  <c r="B10" i="16"/>
  <c r="U73" i="14"/>
  <c r="U72" i="14"/>
  <c r="U71" i="14"/>
  <c r="U70" i="14"/>
  <c r="U69" i="14"/>
  <c r="U66" i="14"/>
  <c r="U39" i="14"/>
  <c r="U38" i="14"/>
  <c r="U37" i="14"/>
  <c r="U36" i="14"/>
  <c r="U35" i="14"/>
  <c r="U32" i="14"/>
  <c r="B128" i="13"/>
  <c r="B147" i="13" s="1"/>
  <c r="B121" i="13"/>
  <c r="B140" i="13" s="1"/>
  <c r="L114" i="13"/>
  <c r="H38" i="21" l="1"/>
  <c r="P38" i="21" s="1"/>
  <c r="O38" i="21"/>
  <c r="M10" i="16"/>
  <c r="I10" i="16"/>
  <c r="J10" i="16"/>
  <c r="L10" i="16"/>
  <c r="K10" i="16"/>
  <c r="J17" i="16"/>
  <c r="I17" i="16"/>
  <c r="L17" i="16"/>
  <c r="M17" i="16"/>
  <c r="K17" i="16"/>
  <c r="H10" i="16"/>
  <c r="H17" i="16"/>
  <c r="H48" i="21"/>
  <c r="P48" i="21" s="1"/>
  <c r="O48" i="21"/>
  <c r="O21" i="21"/>
  <c r="O14" i="21"/>
  <c r="O31" i="21"/>
  <c r="N31" i="21"/>
  <c r="P31" i="21" s="1"/>
  <c r="N21" i="21"/>
  <c r="P21" i="21" s="1"/>
  <c r="N14" i="21"/>
  <c r="P14" i="21" s="1"/>
  <c r="K54" i="13" l="1"/>
  <c r="J54" i="13"/>
  <c r="I54" i="13"/>
  <c r="K53" i="13"/>
  <c r="J53" i="13"/>
  <c r="I53" i="13"/>
  <c r="K52" i="13"/>
  <c r="J52" i="13"/>
  <c r="I52" i="13"/>
  <c r="K51" i="13"/>
  <c r="J51" i="13"/>
  <c r="I51" i="13"/>
  <c r="K50" i="13"/>
  <c r="J50" i="13"/>
  <c r="I50" i="13"/>
  <c r="K46" i="13"/>
  <c r="J46" i="13"/>
  <c r="I46" i="13"/>
  <c r="K44" i="13"/>
  <c r="J44" i="13"/>
  <c r="I44" i="13"/>
  <c r="G145" i="8" l="1"/>
  <c r="G7" i="8" s="1"/>
  <c r="G111" i="8"/>
  <c r="K37" i="13"/>
  <c r="J37" i="13"/>
  <c r="I37" i="13"/>
  <c r="B127" i="13"/>
  <c r="B146" i="13" s="1"/>
  <c r="B126" i="13"/>
  <c r="B145" i="13" s="1"/>
  <c r="B125" i="13"/>
  <c r="B144" i="13" s="1"/>
  <c r="B124" i="13"/>
  <c r="B143" i="13" s="1"/>
  <c r="B120" i="13"/>
  <c r="B139" i="13" s="1"/>
  <c r="B119" i="13"/>
  <c r="K57" i="13"/>
  <c r="J57" i="13"/>
  <c r="I57" i="13"/>
  <c r="K42" i="13"/>
  <c r="J42" i="13"/>
  <c r="I42" i="13"/>
  <c r="K9" i="13"/>
  <c r="J9" i="13"/>
  <c r="J63" i="6"/>
  <c r="I63" i="6"/>
  <c r="J61" i="6"/>
  <c r="I61" i="6"/>
  <c r="B138" i="13" l="1"/>
  <c r="L133" i="13"/>
  <c r="J182" i="10"/>
  <c r="H182" i="10"/>
  <c r="G182" i="10"/>
  <c r="F182" i="10"/>
  <c r="E182" i="10"/>
  <c r="D182" i="10"/>
  <c r="C182" i="10"/>
  <c r="B182" i="10"/>
  <c r="J32" i="2" l="1"/>
  <c r="J31" i="2"/>
  <c r="J29" i="2"/>
  <c r="J25" i="2"/>
  <c r="J23" i="2"/>
  <c r="E32" i="2"/>
  <c r="E31" i="2"/>
  <c r="E29" i="2"/>
  <c r="H348" i="8"/>
  <c r="H381" i="8" s="1"/>
  <c r="G348" i="8"/>
  <c r="G381" i="8" s="1"/>
  <c r="F348" i="8"/>
  <c r="F381" i="8" s="1"/>
  <c r="E348" i="8"/>
  <c r="E381" i="8" s="1"/>
  <c r="D348" i="8"/>
  <c r="D381" i="8" s="1"/>
  <c r="C348" i="8"/>
  <c r="C381" i="8" s="1"/>
  <c r="B348" i="8"/>
  <c r="B381" i="8" s="1"/>
  <c r="H213" i="8"/>
  <c r="G213" i="8"/>
  <c r="F213" i="8"/>
  <c r="E213" i="8"/>
  <c r="D213" i="8"/>
  <c r="C213" i="8"/>
  <c r="B213" i="8"/>
  <c r="E41" i="8"/>
  <c r="C7" i="8"/>
  <c r="J67" i="6"/>
  <c r="I67" i="6"/>
  <c r="N14" i="37" l="1"/>
  <c r="N14" i="48"/>
  <c r="N14" i="34"/>
  <c r="N14" i="47"/>
  <c r="N15" i="37"/>
  <c r="N15" i="48"/>
  <c r="N15" i="47"/>
  <c r="N15" i="34"/>
  <c r="N16" i="37"/>
  <c r="N16" i="47"/>
  <c r="N16" i="48"/>
  <c r="N16" i="34"/>
  <c r="D30" i="5"/>
  <c r="N14" i="41"/>
  <c r="B13" i="33" s="1"/>
  <c r="D32" i="5"/>
  <c r="N15" i="41"/>
  <c r="B14" i="33" s="1"/>
  <c r="D33" i="5"/>
  <c r="N16" i="41"/>
  <c r="B15" i="33" s="1"/>
  <c r="C41" i="8"/>
  <c r="B7" i="8"/>
  <c r="B41" i="8" s="1"/>
  <c r="G31" i="2"/>
  <c r="K31" i="2" s="1"/>
  <c r="G32" i="2"/>
  <c r="K32" i="2" s="1"/>
  <c r="G23" i="2"/>
  <c r="H23" i="2" s="1"/>
  <c r="G29" i="2"/>
  <c r="K29" i="2" s="1"/>
  <c r="G25" i="2"/>
  <c r="K25" i="2" s="1"/>
  <c r="G41" i="8"/>
  <c r="D41" i="8"/>
  <c r="F41" i="8"/>
  <c r="H41" i="8"/>
  <c r="J68" i="6"/>
  <c r="I68" i="6"/>
  <c r="K9" i="5"/>
  <c r="H33" i="5"/>
  <c r="H32" i="5"/>
  <c r="H30" i="5"/>
  <c r="H24" i="5"/>
  <c r="H9" i="5"/>
  <c r="D9" i="5"/>
  <c r="I23" i="3" l="1"/>
  <c r="E23" i="3"/>
  <c r="H29" i="2"/>
  <c r="H32" i="2"/>
  <c r="I32" i="3" s="1"/>
  <c r="H25" i="2"/>
  <c r="H31" i="2"/>
  <c r="E31" i="3" s="1"/>
  <c r="K23" i="2"/>
  <c r="G24" i="5"/>
  <c r="H23" i="6" s="1"/>
  <c r="F24" i="5"/>
  <c r="E62" i="6" s="1"/>
  <c r="G30" i="5"/>
  <c r="H29" i="6" s="1"/>
  <c r="F30" i="5"/>
  <c r="G33" i="5"/>
  <c r="H32" i="6" s="1"/>
  <c r="F33" i="5"/>
  <c r="E70" i="6" s="1"/>
  <c r="K70" i="6" s="1"/>
  <c r="G9" i="5"/>
  <c r="H8" i="6" s="1"/>
  <c r="F9" i="5"/>
  <c r="E47" i="6" s="1"/>
  <c r="G32" i="5"/>
  <c r="H31" i="6" s="1"/>
  <c r="F32" i="5"/>
  <c r="E69" i="6" s="1"/>
  <c r="L23" i="2"/>
  <c r="E41" i="2"/>
  <c r="L9" i="5"/>
  <c r="E29" i="6" l="1"/>
  <c r="K29" i="6" s="1"/>
  <c r="E68" i="6"/>
  <c r="L32" i="2"/>
  <c r="E32" i="3"/>
  <c r="L29" i="2"/>
  <c r="I29" i="3"/>
  <c r="E29" i="3"/>
  <c r="L31" i="2"/>
  <c r="I31" i="3"/>
  <c r="I25" i="3"/>
  <c r="E25" i="3"/>
  <c r="L25" i="2"/>
  <c r="H46" i="6"/>
  <c r="K46" i="6" s="1"/>
  <c r="K47" i="6"/>
  <c r="E8" i="6"/>
  <c r="K8" i="6" s="1"/>
  <c r="M24" i="5"/>
  <c r="E31" i="6"/>
  <c r="K31" i="6" s="1"/>
  <c r="H68" i="6"/>
  <c r="M32" i="5"/>
  <c r="H69" i="6"/>
  <c r="K69" i="6" s="1"/>
  <c r="M33" i="5"/>
  <c r="E32" i="6"/>
  <c r="K32" i="6" s="1"/>
  <c r="H67" i="6"/>
  <c r="K67" i="6" s="1"/>
  <c r="M30" i="5"/>
  <c r="H61" i="6"/>
  <c r="K61" i="6" s="1"/>
  <c r="K62" i="6"/>
  <c r="E23" i="6"/>
  <c r="K23" i="6" s="1"/>
  <c r="K60" i="6"/>
  <c r="M9" i="5"/>
  <c r="K68" i="6" l="1"/>
  <c r="K63" i="6"/>
  <c r="O9" i="34"/>
  <c r="M17" i="22"/>
  <c r="L17" i="22"/>
  <c r="K17" i="22"/>
  <c r="J17" i="22"/>
  <c r="I17" i="22"/>
  <c r="H17" i="22"/>
  <c r="G17" i="22"/>
  <c r="F17" i="22"/>
  <c r="M16" i="22"/>
  <c r="L16" i="22"/>
  <c r="K16" i="22"/>
  <c r="J16" i="22"/>
  <c r="I16" i="22"/>
  <c r="H16" i="22"/>
  <c r="G16" i="22"/>
  <c r="F16" i="22"/>
  <c r="M15" i="22"/>
  <c r="L15" i="22"/>
  <c r="K15" i="22"/>
  <c r="J15" i="22"/>
  <c r="I15" i="22"/>
  <c r="H15" i="22"/>
  <c r="G15" i="22"/>
  <c r="F15" i="22"/>
  <c r="M14" i="22"/>
  <c r="L14" i="22"/>
  <c r="K14" i="22"/>
  <c r="J14" i="22"/>
  <c r="I14" i="22"/>
  <c r="H14" i="22"/>
  <c r="G14" i="22"/>
  <c r="F14" i="22"/>
  <c r="M10" i="22"/>
  <c r="L10" i="22"/>
  <c r="K10" i="22"/>
  <c r="J10" i="22"/>
  <c r="I10" i="22"/>
  <c r="H10" i="22"/>
  <c r="G10" i="22"/>
  <c r="F10" i="22"/>
  <c r="M9" i="22"/>
  <c r="L9" i="22"/>
  <c r="K9" i="22"/>
  <c r="J9" i="22"/>
  <c r="I9" i="22"/>
  <c r="H9" i="22"/>
  <c r="G9" i="22"/>
  <c r="F9" i="22"/>
  <c r="U13" i="19"/>
  <c r="U12" i="19"/>
  <c r="P9" i="20"/>
  <c r="P10" i="20"/>
  <c r="U29" i="19"/>
  <c r="B27" i="29"/>
  <c r="C8" i="29" s="1"/>
  <c r="B9" i="29"/>
  <c r="C9" i="29"/>
  <c r="E9" i="29"/>
  <c r="G9" i="29"/>
  <c r="B36" i="29"/>
  <c r="B65" i="29"/>
  <c r="B46" i="29" s="1"/>
  <c r="B66" i="29"/>
  <c r="C47" i="29" s="1"/>
  <c r="B77" i="29"/>
  <c r="B103" i="29"/>
  <c r="C84" i="29" s="1"/>
  <c r="B85" i="29"/>
  <c r="C85" i="29"/>
  <c r="E85" i="29"/>
  <c r="G85" i="29"/>
  <c r="B141" i="29"/>
  <c r="B122" i="29" s="1"/>
  <c r="B142" i="29"/>
  <c r="G12" i="21"/>
  <c r="H12" i="21" s="1"/>
  <c r="M12" i="21"/>
  <c r="N12" i="21" s="1"/>
  <c r="G13" i="21"/>
  <c r="H13" i="21" s="1"/>
  <c r="M13" i="21"/>
  <c r="N13" i="21" s="1"/>
  <c r="G17" i="21"/>
  <c r="H17" i="21" s="1"/>
  <c r="M17" i="21"/>
  <c r="N17" i="21" s="1"/>
  <c r="G18" i="21"/>
  <c r="H18" i="21" s="1"/>
  <c r="M18" i="21"/>
  <c r="N18" i="21" s="1"/>
  <c r="G19" i="21"/>
  <c r="H19" i="21" s="1"/>
  <c r="M19" i="21"/>
  <c r="N19" i="21" s="1"/>
  <c r="G20" i="21"/>
  <c r="H20" i="21" s="1"/>
  <c r="M20" i="21"/>
  <c r="N20" i="21" s="1"/>
  <c r="G29" i="21"/>
  <c r="H29" i="21" s="1"/>
  <c r="M29" i="21"/>
  <c r="N29" i="21" s="1"/>
  <c r="G30" i="21"/>
  <c r="H30" i="21" s="1"/>
  <c r="M30" i="21"/>
  <c r="N30" i="21" s="1"/>
  <c r="G35" i="21"/>
  <c r="O35" i="21" s="1"/>
  <c r="G36" i="21"/>
  <c r="O36" i="21" s="1"/>
  <c r="G37" i="21"/>
  <c r="O37" i="21" s="1"/>
  <c r="H46" i="21"/>
  <c r="M46" i="21"/>
  <c r="N46" i="21" s="1"/>
  <c r="H47" i="21"/>
  <c r="M47" i="21"/>
  <c r="N47" i="21" s="1"/>
  <c r="H53" i="21"/>
  <c r="M53" i="21"/>
  <c r="N53" i="21" s="1"/>
  <c r="H54" i="21"/>
  <c r="P54" i="21" s="1"/>
  <c r="L9" i="20"/>
  <c r="M9" i="20"/>
  <c r="N9" i="20"/>
  <c r="O9" i="20"/>
  <c r="L10" i="20"/>
  <c r="M10" i="20"/>
  <c r="N10" i="20"/>
  <c r="O10" i="20"/>
  <c r="H26" i="20"/>
  <c r="M26" i="20"/>
  <c r="N26" i="20"/>
  <c r="O26" i="20"/>
  <c r="P26" i="20"/>
  <c r="H27" i="20"/>
  <c r="M27" i="20"/>
  <c r="N27" i="20"/>
  <c r="O27" i="20"/>
  <c r="P27" i="20"/>
  <c r="H31" i="20"/>
  <c r="H32" i="20"/>
  <c r="H33" i="20"/>
  <c r="H35" i="20"/>
  <c r="M35" i="20"/>
  <c r="N35" i="20"/>
  <c r="O35" i="20"/>
  <c r="P35" i="20"/>
  <c r="E43" i="20"/>
  <c r="H43" i="20"/>
  <c r="L43" i="20"/>
  <c r="M43" i="20"/>
  <c r="N43" i="20"/>
  <c r="O43" i="20"/>
  <c r="P43" i="20"/>
  <c r="E45" i="20"/>
  <c r="E48" i="20"/>
  <c r="E49" i="20"/>
  <c r="E50" i="20"/>
  <c r="E52" i="20"/>
  <c r="H52" i="20"/>
  <c r="L52" i="20"/>
  <c r="M52" i="20"/>
  <c r="N52" i="20"/>
  <c r="O52" i="20"/>
  <c r="P52" i="20"/>
  <c r="B8" i="16"/>
  <c r="B9" i="16"/>
  <c r="B13" i="16"/>
  <c r="B14" i="16"/>
  <c r="B15" i="16"/>
  <c r="B16" i="16"/>
  <c r="U30" i="14"/>
  <c r="U31" i="14"/>
  <c r="U64" i="14"/>
  <c r="U65" i="14"/>
  <c r="U76" i="14"/>
  <c r="B58" i="29" l="1"/>
  <c r="F58" i="29"/>
  <c r="D58" i="29"/>
  <c r="C58" i="29"/>
  <c r="E58" i="29"/>
  <c r="G58" i="29"/>
  <c r="D17" i="29"/>
  <c r="G17" i="29"/>
  <c r="C17" i="29"/>
  <c r="B17" i="29"/>
  <c r="F17" i="29"/>
  <c r="E17" i="29"/>
  <c r="J13" i="16"/>
  <c r="M13" i="16"/>
  <c r="K13" i="16"/>
  <c r="I13" i="16"/>
  <c r="L13" i="16"/>
  <c r="L15" i="16"/>
  <c r="K15" i="16"/>
  <c r="I15" i="16"/>
  <c r="J15" i="16"/>
  <c r="M15" i="16"/>
  <c r="M14" i="16"/>
  <c r="I14" i="16"/>
  <c r="L14" i="16"/>
  <c r="K14" i="16"/>
  <c r="J14" i="16"/>
  <c r="K16" i="16"/>
  <c r="J16" i="16"/>
  <c r="I16" i="16"/>
  <c r="L16" i="16"/>
  <c r="M16" i="16"/>
  <c r="K9" i="16"/>
  <c r="J9" i="16"/>
  <c r="I9" i="16"/>
  <c r="M9" i="16"/>
  <c r="M8" i="16"/>
  <c r="K8" i="16"/>
  <c r="J8" i="16"/>
  <c r="I8" i="16"/>
  <c r="O18" i="21"/>
  <c r="H9" i="16"/>
  <c r="H14" i="16"/>
  <c r="H16" i="16"/>
  <c r="H15" i="16"/>
  <c r="H13" i="16"/>
  <c r="H8" i="16"/>
  <c r="G122" i="29"/>
  <c r="H52" i="21"/>
  <c r="P52" i="21" s="1"/>
  <c r="O52" i="21"/>
  <c r="H51" i="21"/>
  <c r="P51" i="21" s="1"/>
  <c r="O51" i="21"/>
  <c r="P9" i="34"/>
  <c r="E122" i="29"/>
  <c r="C122" i="29"/>
  <c r="G46" i="29"/>
  <c r="H37" i="21"/>
  <c r="P37" i="21" s="1"/>
  <c r="H35" i="21"/>
  <c r="P35" i="21" s="1"/>
  <c r="H36" i="21"/>
  <c r="P36" i="21" s="1"/>
  <c r="F123" i="29"/>
  <c r="D123" i="29"/>
  <c r="B123" i="29"/>
  <c r="G123" i="29"/>
  <c r="E123" i="29"/>
  <c r="C123" i="29"/>
  <c r="F122" i="29"/>
  <c r="D122" i="29"/>
  <c r="F85" i="29"/>
  <c r="D85" i="29"/>
  <c r="E84" i="29"/>
  <c r="G47" i="29"/>
  <c r="E47" i="29"/>
  <c r="E46" i="29"/>
  <c r="F46" i="29"/>
  <c r="C46" i="29"/>
  <c r="D46" i="29"/>
  <c r="F9" i="29"/>
  <c r="D9" i="29"/>
  <c r="G8" i="29"/>
  <c r="E8" i="29"/>
  <c r="O47" i="21"/>
  <c r="O29" i="21"/>
  <c r="O20" i="21"/>
  <c r="P20" i="21"/>
  <c r="O13" i="21"/>
  <c r="P13" i="21"/>
  <c r="P47" i="21"/>
  <c r="P29" i="21"/>
  <c r="E23" i="33"/>
  <c r="I23" i="33"/>
  <c r="P18" i="21"/>
  <c r="G23" i="33"/>
  <c r="B23" i="33"/>
  <c r="B47" i="29"/>
  <c r="D47" i="29"/>
  <c r="F47" i="29"/>
  <c r="B8" i="29"/>
  <c r="D8" i="29"/>
  <c r="F8" i="29"/>
  <c r="B83" i="33"/>
  <c r="O53" i="21"/>
  <c r="P53" i="21"/>
  <c r="O46" i="21"/>
  <c r="P46" i="21"/>
  <c r="O30" i="21"/>
  <c r="P30" i="21"/>
  <c r="O19" i="21"/>
  <c r="P19" i="21"/>
  <c r="O17" i="21"/>
  <c r="P17" i="21"/>
  <c r="O12" i="21"/>
  <c r="P12" i="21"/>
  <c r="G84" i="29"/>
  <c r="D23" i="33"/>
  <c r="H23" i="33"/>
  <c r="B84" i="29"/>
  <c r="D84" i="29"/>
  <c r="F84" i="29"/>
  <c r="F23" i="33"/>
  <c r="B63" i="33" l="1"/>
  <c r="C23" i="33"/>
</calcChain>
</file>

<file path=xl/sharedStrings.xml><?xml version="1.0" encoding="utf-8"?>
<sst xmlns="http://schemas.openxmlformats.org/spreadsheetml/2006/main" count="2102" uniqueCount="710">
  <si>
    <t>(all decedents)</t>
  </si>
  <si>
    <t>Aggregate inheritance flow (millions)</t>
  </si>
  <si>
    <t>(current francs)</t>
  </si>
  <si>
    <t>N. children estate (less than 20-yr-old)</t>
  </si>
  <si>
    <t>(1912 francs)</t>
  </si>
  <si>
    <r>
      <t xml:space="preserve">Consumer price index </t>
    </r>
    <r>
      <rPr>
        <sz val="10"/>
        <rFont val="Arial"/>
        <family val="2"/>
      </rPr>
      <t>(1912=100)</t>
    </r>
  </si>
  <si>
    <t>% women in decedents</t>
  </si>
  <si>
    <t>(men &amp; women)</t>
  </si>
  <si>
    <t>(men)</t>
  </si>
  <si>
    <t>(women)</t>
  </si>
  <si>
    <t>Wealth ratio men/women</t>
  </si>
  <si>
    <t>Average age of women decedents</t>
  </si>
  <si>
    <t>Average age of men decedents</t>
  </si>
  <si>
    <t>Average age of men+women decedents</t>
  </si>
  <si>
    <t>Average age of decedents (France)</t>
  </si>
  <si>
    <t>(men + women)</t>
  </si>
  <si>
    <t>% with marital status = M (married), V (widows), D (divorced) or C (single)</t>
  </si>
  <si>
    <t>Average age by marital status</t>
  </si>
  <si>
    <t>men + women</t>
  </si>
  <si>
    <t>M</t>
  </si>
  <si>
    <t>V</t>
  </si>
  <si>
    <t>D</t>
  </si>
  <si>
    <t>C</t>
  </si>
  <si>
    <t>20-29</t>
  </si>
  <si>
    <t>30-39</t>
  </si>
  <si>
    <t>40-49</t>
  </si>
  <si>
    <t>50-59</t>
  </si>
  <si>
    <t>60-69</t>
  </si>
  <si>
    <t>70-79</t>
  </si>
  <si>
    <t>80+</t>
  </si>
  <si>
    <t xml:space="preserve">number of decedents by age group </t>
  </si>
  <si>
    <t>average estate (all decedents) by age group (current francs)</t>
  </si>
  <si>
    <t>average estate (all decedents) by age group (50-59=100)</t>
  </si>
  <si>
    <t>P60</t>
  </si>
  <si>
    <t>P70</t>
  </si>
  <si>
    <t>P80</t>
  </si>
  <si>
    <t>P90</t>
  </si>
  <si>
    <t>P95</t>
  </si>
  <si>
    <t>P99</t>
  </si>
  <si>
    <t>P99.9</t>
  </si>
  <si>
    <t>P50</t>
  </si>
  <si>
    <t>P50-60</t>
  </si>
  <si>
    <t>P60-70</t>
  </si>
  <si>
    <t>P70-80</t>
  </si>
  <si>
    <t>P80-90</t>
  </si>
  <si>
    <t>P90-95</t>
  </si>
  <si>
    <t>P95-99</t>
  </si>
  <si>
    <t>P99-99.9</t>
  </si>
  <si>
    <t>P99.9-100</t>
  </si>
  <si>
    <t>Percentiles thresholds (current francs)</t>
  </si>
  <si>
    <t>P0-50</t>
  </si>
  <si>
    <t>P0</t>
  </si>
  <si>
    <t xml:space="preserve">Liabilities as a fraction of gross assets  </t>
  </si>
  <si>
    <t>All</t>
  </si>
  <si>
    <t>All men</t>
  </si>
  <si>
    <t xml:space="preserve">Average gross assets </t>
  </si>
  <si>
    <t>Average liabilities</t>
  </si>
  <si>
    <t xml:space="preserve">Average real estate assets </t>
  </si>
  <si>
    <t xml:space="preserve">Average personal estate assets </t>
  </si>
  <si>
    <t>n</t>
  </si>
  <si>
    <t>netestate</t>
  </si>
  <si>
    <t>grossassets</t>
  </si>
  <si>
    <t>liabilities</t>
  </si>
  <si>
    <t>realestate</t>
  </si>
  <si>
    <t>(% average gross assets)</t>
  </si>
  <si>
    <t xml:space="preserve">N. obs. </t>
  </si>
  <si>
    <t>inc. Foreign equity</t>
  </si>
  <si>
    <t>inc. Foreign private bonds</t>
  </si>
  <si>
    <t>inc. Foreign govt bonds</t>
  </si>
  <si>
    <t>inc. Cash</t>
  </si>
  <si>
    <t>inc. Pension income</t>
  </si>
  <si>
    <t>(as a fraction of total gross assets)</t>
  </si>
  <si>
    <t>equity</t>
  </si>
  <si>
    <t>cashtotal</t>
  </si>
  <si>
    <t>othertotal</t>
  </si>
  <si>
    <t>furnitures</t>
  </si>
  <si>
    <t>(2) Financial assets</t>
  </si>
  <si>
    <t>(1)     Real estate assets</t>
  </si>
  <si>
    <t>(3) Furnitures</t>
  </si>
  <si>
    <t>inc.:    (2a) Equity</t>
  </si>
  <si>
    <t>inc.:   (2b) Private bonds</t>
  </si>
  <si>
    <t>inc.:    (2c)   Govt bonds</t>
  </si>
  <si>
    <t>inc. Pers. bonds &amp; loans</t>
  </si>
  <si>
    <t>inc. Other current income</t>
  </si>
  <si>
    <t>(0)     Liabilities</t>
  </si>
  <si>
    <t>cash</t>
  </si>
  <si>
    <t>dowries</t>
  </si>
  <si>
    <t>pension</t>
  </si>
  <si>
    <t>otherincome</t>
  </si>
  <si>
    <t>inc.:    (2d) Cash &amp; bank accou.</t>
  </si>
  <si>
    <t>Memo: Total foreign assets</t>
  </si>
  <si>
    <t>inc. Paris real estate</t>
  </si>
  <si>
    <t>inc. Out-of-Paris real estate</t>
  </si>
  <si>
    <t>(memo: all deced., France)</t>
  </si>
  <si>
    <t>Average estate (net estate&gt;0)</t>
  </si>
  <si>
    <t>N. decedents with net estate&lt;0 (&amp; 20-yr +)</t>
  </si>
  <si>
    <t>Average net estate&lt;0</t>
  </si>
  <si>
    <t>Average children net estate</t>
  </si>
  <si>
    <t>% negative net estate flow in aggregate inheritance flow</t>
  </si>
  <si>
    <t>% children estate flow in aggregate inheritance flow</t>
  </si>
  <si>
    <t>(net estate&gt;0)</t>
  </si>
  <si>
    <t>% decedents with net estate&gt;0</t>
  </si>
  <si>
    <t>men only</t>
  </si>
  <si>
    <t>women only</t>
  </si>
  <si>
    <t>average estate (net estate&gt;0) by age group (current francs)</t>
  </si>
  <si>
    <t>average estate (net estate&gt;0) by age group (50-59=100)</t>
  </si>
  <si>
    <t>% of decedents with net estate&gt;0 by age group</t>
  </si>
  <si>
    <t xml:space="preserve">number of decedents with net estate&gt;0 by age group </t>
  </si>
  <si>
    <t>standard deviation of estates (net estate&gt;0) by age group</t>
  </si>
  <si>
    <t>(standard deviation)/(average estate) (net estate&gt;0) by age group</t>
  </si>
  <si>
    <t>(standard error)/(average estate) (net estate&gt;0) by age group</t>
  </si>
  <si>
    <t xml:space="preserve">% married decedents by age group </t>
  </si>
  <si>
    <t>Full sample (all decedents with net estate&gt;0)</t>
  </si>
  <si>
    <t>Subsample of decedents with net estate&gt;0 &amp; detailed asset data (weighted averages)</t>
  </si>
  <si>
    <t>Sampling rate</t>
  </si>
  <si>
    <t>Ratios (subsample weighted averages)/(full sample averages)</t>
  </si>
  <si>
    <t xml:space="preserve">Average net estate </t>
  </si>
  <si>
    <t>Total</t>
  </si>
  <si>
    <t>N. obs. in subsample by marital status</t>
  </si>
  <si>
    <t>Not Av.</t>
  </si>
  <si>
    <t>% subsample by marital status</t>
  </si>
  <si>
    <t>netestate60</t>
  </si>
  <si>
    <t>netestate70</t>
  </si>
  <si>
    <t>netestate80</t>
  </si>
  <si>
    <t>netestate90</t>
  </si>
  <si>
    <t>netestate95</t>
  </si>
  <si>
    <t>netestate99</t>
  </si>
  <si>
    <t>netestate999</t>
  </si>
  <si>
    <t>Number of full-sample observations by fractile (net estate&gt;0)</t>
  </si>
  <si>
    <t>samplingrate60</t>
  </si>
  <si>
    <t>samplingrate70</t>
  </si>
  <si>
    <t>samplingrate80</t>
  </si>
  <si>
    <t>samplingrate90</t>
  </si>
  <si>
    <t>samplingrate95</t>
  </si>
  <si>
    <t>samplingrate99</t>
  </si>
  <si>
    <t>samplingrate999</t>
  </si>
  <si>
    <t>samplingrate</t>
  </si>
  <si>
    <t>mat0</t>
  </si>
  <si>
    <t>matM0</t>
  </si>
  <si>
    <t>matC0</t>
  </si>
  <si>
    <t>matV0</t>
  </si>
  <si>
    <t>matD0</t>
  </si>
  <si>
    <t>com010</t>
  </si>
  <si>
    <t>com011</t>
  </si>
  <si>
    <t>com012</t>
  </si>
  <si>
    <t>com013</t>
  </si>
  <si>
    <t>com014</t>
  </si>
  <si>
    <t>com01</t>
  </si>
  <si>
    <t>% subsample with community assets &gt;0 (weighted)</t>
  </si>
  <si>
    <t>% subsample with community assets &gt;0 (unweighted)</t>
  </si>
  <si>
    <t>All married decedents (men + women)</t>
  </si>
  <si>
    <t>% decedents with community assets &gt;0 (weighted)</t>
  </si>
  <si>
    <t>com0160</t>
  </si>
  <si>
    <t>com0170</t>
  </si>
  <si>
    <t>com0180</t>
  </si>
  <si>
    <t>com0190</t>
  </si>
  <si>
    <t>com0195</t>
  </si>
  <si>
    <t>com0199</t>
  </si>
  <si>
    <t>com01999</t>
  </si>
  <si>
    <t>All married decedents (men only)</t>
  </si>
  <si>
    <t>comliabilities</t>
  </si>
  <si>
    <t>comrealestate</t>
  </si>
  <si>
    <t>comequity</t>
  </si>
  <si>
    <t>comcash</t>
  </si>
  <si>
    <t>comdowries</t>
  </si>
  <si>
    <t>compension</t>
  </si>
  <si>
    <t>comfurnitures</t>
  </si>
  <si>
    <t>All subsample married decedents with net estate&gt;0 &amp; community assets&gt;0</t>
  </si>
  <si>
    <t xml:space="preserve">N. obs.  </t>
  </si>
  <si>
    <r>
      <t xml:space="preserve">Average net estate </t>
    </r>
    <r>
      <rPr>
        <sz val="10"/>
        <rFont val="Arial"/>
        <family val="2"/>
      </rPr>
      <t>(reported)</t>
    </r>
  </si>
  <si>
    <t>comestate</t>
  </si>
  <si>
    <r>
      <t xml:space="preserve">Average net estate </t>
    </r>
    <r>
      <rPr>
        <sz val="10"/>
        <rFont val="Arial"/>
        <family val="2"/>
      </rPr>
      <t>(</t>
    </r>
    <r>
      <rPr>
        <sz val="10"/>
        <rFont val="Arial Narrow"/>
        <family val="2"/>
      </rPr>
      <t>computed)</t>
    </r>
  </si>
  <si>
    <t>Ratio</t>
  </si>
  <si>
    <r>
      <t xml:space="preserve">Average com. estate </t>
    </r>
    <r>
      <rPr>
        <sz val="10"/>
        <rFont val="Arial"/>
        <family val="2"/>
      </rPr>
      <t>(reported)</t>
    </r>
  </si>
  <si>
    <r>
      <t xml:space="preserve">Average com. estate </t>
    </r>
    <r>
      <rPr>
        <sz val="10"/>
        <rFont val="Arial Narrow"/>
        <family val="2"/>
      </rPr>
      <t>(computed)</t>
    </r>
  </si>
  <si>
    <t>com. share</t>
  </si>
  <si>
    <t>(reported)</t>
  </si>
  <si>
    <t>(computed)</t>
  </si>
  <si>
    <t>ratio</t>
  </si>
  <si>
    <t>P99-100</t>
  </si>
  <si>
    <t>P90-99</t>
  </si>
  <si>
    <t>ndecneg</t>
  </si>
  <si>
    <t>netestatetemp1</t>
  </si>
  <si>
    <t>ndecchil</t>
  </si>
  <si>
    <t>netestatetemp2</t>
  </si>
  <si>
    <t>ndec</t>
  </si>
  <si>
    <t>netestatepos</t>
  </si>
  <si>
    <t>sex</t>
  </si>
  <si>
    <t>sexpos</t>
  </si>
  <si>
    <t>(net estate=0)</t>
  </si>
  <si>
    <t>netestateposmen</t>
  </si>
  <si>
    <t>netestateposwomen</t>
  </si>
  <si>
    <t>age</t>
  </si>
  <si>
    <t>agepos</t>
  </si>
  <si>
    <t>age01</t>
  </si>
  <si>
    <t>age01pos</t>
  </si>
  <si>
    <t>mat01</t>
  </si>
  <si>
    <t>matM</t>
  </si>
  <si>
    <t>matV</t>
  </si>
  <si>
    <t>matD</t>
  </si>
  <si>
    <t>matC</t>
  </si>
  <si>
    <t>ageM</t>
  </si>
  <si>
    <t>ageV</t>
  </si>
  <si>
    <t>ageD</t>
  </si>
  <si>
    <t>ageC</t>
  </si>
  <si>
    <t xml:space="preserve">% age group in total number of decedents </t>
  </si>
  <si>
    <t>netestate20</t>
  </si>
  <si>
    <t>netestate30</t>
  </si>
  <si>
    <t>netestate40</t>
  </si>
  <si>
    <t>netestate50</t>
  </si>
  <si>
    <t xml:space="preserve">% age group in total number of decedents with net estate&gt;0 </t>
  </si>
  <si>
    <t>matM20</t>
  </si>
  <si>
    <t>matM30</t>
  </si>
  <si>
    <t>matM40</t>
  </si>
  <si>
    <t>matM50</t>
  </si>
  <si>
    <t>matM60</t>
  </si>
  <si>
    <t>matM70</t>
  </si>
  <si>
    <t>matM80</t>
  </si>
  <si>
    <t xml:space="preserve">Wealth shares per intemerdiate fractile </t>
  </si>
  <si>
    <t xml:space="preserve">Wealth shares per top fractile </t>
  </si>
  <si>
    <t>P0-100</t>
  </si>
  <si>
    <t>P50-100</t>
  </si>
  <si>
    <t>P60-100</t>
  </si>
  <si>
    <t>P70-100</t>
  </si>
  <si>
    <t>P80-100</t>
  </si>
  <si>
    <t>P90-100</t>
  </si>
  <si>
    <t>P95-100</t>
  </si>
  <si>
    <t>netestate0</t>
  </si>
  <si>
    <t>age0</t>
  </si>
  <si>
    <t>age50</t>
  </si>
  <si>
    <t>age60</t>
  </si>
  <si>
    <t>age70</t>
  </si>
  <si>
    <t>age80</t>
  </si>
  <si>
    <t>age90</t>
  </si>
  <si>
    <t>age95</t>
  </si>
  <si>
    <t>age99</t>
  </si>
  <si>
    <t>age999</t>
  </si>
  <si>
    <r>
      <t xml:space="preserve">Average personal estate assets </t>
    </r>
    <r>
      <rPr>
        <sz val="11"/>
        <rFont val="Arial"/>
        <family val="2"/>
      </rPr>
      <t xml:space="preserve">(residual) </t>
    </r>
  </si>
  <si>
    <r>
      <t xml:space="preserve">Average personal estate assets </t>
    </r>
    <r>
      <rPr>
        <sz val="11"/>
        <rFont val="Arial"/>
        <family val="2"/>
      </rPr>
      <t xml:space="preserve">(observed) </t>
    </r>
  </si>
  <si>
    <t>Effective sampling rate by fractile (net estate&gt;0)</t>
  </si>
  <si>
    <t>Number of subsample observations by fractile (net estate&gt;0)</t>
  </si>
  <si>
    <t>samplingrate50</t>
  </si>
  <si>
    <t>Average net estate per intermediate fractile (current francs)</t>
  </si>
  <si>
    <t>Average net estate per top fractile (current francs)</t>
  </si>
  <si>
    <t>% subsample with separate assets &gt;0 (unweighted)</t>
  </si>
  <si>
    <t>% with separ. assets &gt;0</t>
  </si>
  <si>
    <r>
      <t xml:space="preserve">Average separate estate </t>
    </r>
    <r>
      <rPr>
        <sz val="10"/>
        <rFont val="Arial"/>
        <family val="2"/>
      </rPr>
      <t>(reported)</t>
    </r>
  </si>
  <si>
    <r>
      <t xml:space="preserve">Average separate estate </t>
    </r>
    <r>
      <rPr>
        <sz val="10"/>
        <rFont val="Arial Narrow"/>
        <family val="2"/>
      </rPr>
      <t>(computed)</t>
    </r>
  </si>
  <si>
    <t>sep. share</t>
  </si>
  <si>
    <t>% subsample with separate assets &gt;0 (weighted)</t>
  </si>
  <si>
    <t>Average reimbur. (% sep. assets)</t>
  </si>
  <si>
    <t>Total net reimbur. (% sep. assets)</t>
  </si>
  <si>
    <t>N. decedents (20-yr +) (full sample)</t>
  </si>
  <si>
    <t>N.  with net estate&gt;0   (full sample)</t>
  </si>
  <si>
    <t>Full sample response rate</t>
  </si>
  <si>
    <t>Average estate (all deced.)</t>
  </si>
  <si>
    <t xml:space="preserve">Table B1: Inheritance in Paris, 1872-1937 - Summary Statistics </t>
  </si>
  <si>
    <t>wealth</t>
  </si>
  <si>
    <t>All subsample married decedents with estate&gt;0 &amp; community assets&gt;0</t>
  </si>
  <si>
    <t>Subsample male married decedents with estate&gt;0 &amp; community assets&gt;0</t>
  </si>
  <si>
    <t>Subsample female married decedents with estate&gt;0 &amp; community assets&gt;0</t>
  </si>
  <si>
    <t>wealth0</t>
  </si>
  <si>
    <t>wealth1</t>
  </si>
  <si>
    <t>(estate&gt;0)</t>
  </si>
  <si>
    <t>(estate=0)</t>
  </si>
  <si>
    <t>% decedents with  estate&gt;0</t>
  </si>
  <si>
    <t>Average estate (estate&gt;0)</t>
  </si>
  <si>
    <t xml:space="preserve">Table B5: Inheritance in Paris, 1872-1937 - Gender &amp; marital status patterns </t>
  </si>
  <si>
    <t>Table B2: Inheritance in Paris, 1872-1937 - Negative estates &amp; children estates</t>
  </si>
  <si>
    <t>Table B3: Inheritance in Paris, 1872-1937 - Gender patterns</t>
  </si>
  <si>
    <t xml:space="preserve">Table B4: Inheritance in Paris, 1872-1937 - Gender &amp; age patterns </t>
  </si>
  <si>
    <t>Table B6: Inheritance in Paris, 1872-1937 - Age-wealth profiles (men+women)</t>
  </si>
  <si>
    <t xml:space="preserve">Table B7: Inheritance in Paris, 1872-1937 - Age-marital status profiles </t>
  </si>
  <si>
    <t>Table B8: Inheritance in Paris, 1872-1937 - Wealth concentration (fractiles of net estate)</t>
  </si>
  <si>
    <t xml:space="preserve">Table B9: Inheritance in Paris, 1872-1937 - Full sample vs subsample  </t>
  </si>
  <si>
    <t>Table B11: Inheritance in Paris, 1872-1937 - Detailed asset composition by fractiles of net estate (subsample)</t>
  </si>
  <si>
    <t>Memo: Dowries</t>
  </si>
  <si>
    <t>(Top 1%)</t>
  </si>
  <si>
    <t>(Next 9%)</t>
  </si>
  <si>
    <t>(Middle 40%)</t>
  </si>
  <si>
    <t>Composition of separate assets (subsample married decedents with net estate&gt;0 &amp; community assets&gt;0)</t>
  </si>
  <si>
    <t>sepliabilities</t>
  </si>
  <si>
    <t>seprealestate</t>
  </si>
  <si>
    <t>sepequity</t>
  </si>
  <si>
    <t>sepcash</t>
  </si>
  <si>
    <t>seppension</t>
  </si>
  <si>
    <t>sepfurnitures</t>
  </si>
  <si>
    <t>sepdowries</t>
  </si>
  <si>
    <t>Table B15: Inheritance in Paris, 1872-1937 - Community vs separate assets (married decedents with community assets)</t>
  </si>
  <si>
    <t>sepestate</t>
  </si>
  <si>
    <t>Table B16: Inheritance in Paris, 1912-1932 - Community reimbursements to separate assets</t>
  </si>
  <si>
    <t>reimb01</t>
  </si>
  <si>
    <t>reimb</t>
  </si>
  <si>
    <t>reimbcom01</t>
  </si>
  <si>
    <t>reimbcom</t>
  </si>
  <si>
    <t>All subsample male married decedents with net estate&gt;0 &amp; community assets&gt;0</t>
  </si>
  <si>
    <t>All subsample female married decedents with net estate&gt;0 &amp; community assets&gt;0</t>
  </si>
  <si>
    <t>P50-90</t>
  </si>
  <si>
    <t>rentier50</t>
  </si>
  <si>
    <t>rentier90</t>
  </si>
  <si>
    <t>rentier99</t>
  </si>
  <si>
    <t>sharewealthrentier50</t>
  </si>
  <si>
    <t>sharewealthrentier90</t>
  </si>
  <si>
    <t>sharewealthrentier99</t>
  </si>
  <si>
    <t>shareinheritedwealth50</t>
  </si>
  <si>
    <t>rentier</t>
  </si>
  <si>
    <r>
      <t>ρ</t>
    </r>
    <r>
      <rPr>
        <b/>
        <vertAlign val="subscript"/>
        <sz val="11"/>
        <rFont val="Arial"/>
        <family val="2"/>
      </rPr>
      <t>t</t>
    </r>
  </si>
  <si>
    <r>
      <t>π</t>
    </r>
    <r>
      <rPr>
        <b/>
        <vertAlign val="subscript"/>
        <sz val="11"/>
        <rFont val="Arial"/>
        <family val="2"/>
      </rPr>
      <t>t</t>
    </r>
  </si>
  <si>
    <r>
      <t>φ</t>
    </r>
    <r>
      <rPr>
        <b/>
        <vertAlign val="subscript"/>
        <sz val="11"/>
        <rFont val="Arial"/>
        <family val="2"/>
      </rPr>
      <t>t</t>
    </r>
  </si>
  <si>
    <r>
      <t>ρ</t>
    </r>
    <r>
      <rPr>
        <vertAlign val="subscript"/>
        <sz val="11"/>
        <rFont val="Arial"/>
        <family val="2"/>
      </rPr>
      <t>t</t>
    </r>
    <r>
      <rPr>
        <sz val="11"/>
        <rFont val="Arial"/>
        <family val="2"/>
      </rPr>
      <t xml:space="preserve"> if w</t>
    </r>
    <r>
      <rPr>
        <vertAlign val="subscript"/>
        <sz val="11"/>
        <rFont val="Arial"/>
        <family val="2"/>
      </rPr>
      <t>it</t>
    </r>
    <r>
      <rPr>
        <sz val="11"/>
        <rFont val="Arial"/>
        <family val="2"/>
      </rPr>
      <t>&gt;0</t>
    </r>
  </si>
  <si>
    <r>
      <t>ρ</t>
    </r>
    <r>
      <rPr>
        <b/>
        <vertAlign val="subscript"/>
        <sz val="12"/>
        <rFont val="Arial"/>
        <family val="2"/>
      </rPr>
      <t>t</t>
    </r>
  </si>
  <si>
    <r>
      <t>π</t>
    </r>
    <r>
      <rPr>
        <b/>
        <vertAlign val="subscript"/>
        <sz val="12"/>
        <rFont val="Arial"/>
        <family val="2"/>
      </rPr>
      <t>t</t>
    </r>
  </si>
  <si>
    <r>
      <t>φ</t>
    </r>
    <r>
      <rPr>
        <b/>
        <vertAlign val="subscript"/>
        <sz val="12"/>
        <rFont val="Arial"/>
        <family val="2"/>
      </rPr>
      <t>t</t>
    </r>
  </si>
  <si>
    <r>
      <t>w</t>
    </r>
    <r>
      <rPr>
        <vertAlign val="subscript"/>
        <sz val="11"/>
        <rFont val="Arial"/>
        <family val="2"/>
      </rPr>
      <t>ti</t>
    </r>
  </si>
  <si>
    <r>
      <t>b</t>
    </r>
    <r>
      <rPr>
        <vertAlign val="subscript"/>
        <sz val="11"/>
        <rFont val="Arial"/>
        <family val="2"/>
      </rPr>
      <t>ti</t>
    </r>
    <r>
      <rPr>
        <vertAlign val="superscript"/>
        <sz val="11"/>
        <rFont val="Arial"/>
        <family val="2"/>
      </rPr>
      <t>*</t>
    </r>
  </si>
  <si>
    <r>
      <t xml:space="preserve"> b</t>
    </r>
    <r>
      <rPr>
        <vertAlign val="subscript"/>
        <sz val="11"/>
        <rFont val="Arial"/>
        <family val="2"/>
      </rPr>
      <t>ti</t>
    </r>
    <r>
      <rPr>
        <sz val="11"/>
        <rFont val="Arial"/>
        <family val="2"/>
      </rPr>
      <t>*/ w</t>
    </r>
    <r>
      <rPr>
        <vertAlign val="subscript"/>
        <sz val="11"/>
        <rFont val="Arial"/>
        <family val="2"/>
      </rPr>
      <t>ti</t>
    </r>
  </si>
  <si>
    <r>
      <t>φ</t>
    </r>
    <r>
      <rPr>
        <vertAlign val="subscript"/>
        <sz val="11"/>
        <rFont val="Arial"/>
        <family val="2"/>
      </rPr>
      <t>t</t>
    </r>
    <r>
      <rPr>
        <vertAlign val="superscript"/>
        <sz val="11"/>
        <rFont val="Arial"/>
        <family val="2"/>
      </rPr>
      <t xml:space="preserve">KS </t>
    </r>
    <r>
      <rPr>
        <sz val="11"/>
        <rFont val="Arial"/>
        <family val="2"/>
      </rPr>
      <t>= b</t>
    </r>
    <r>
      <rPr>
        <vertAlign val="subscript"/>
        <sz val="11"/>
        <rFont val="Arial"/>
        <family val="2"/>
      </rPr>
      <t>ti</t>
    </r>
    <r>
      <rPr>
        <sz val="11"/>
        <rFont val="Arial"/>
        <family val="2"/>
      </rPr>
      <t>*/ w</t>
    </r>
    <r>
      <rPr>
        <vertAlign val="subscript"/>
        <sz val="11"/>
        <rFont val="Arial"/>
        <family val="2"/>
      </rPr>
      <t>ti</t>
    </r>
  </si>
  <si>
    <t>ratio150</t>
  </si>
  <si>
    <t>ratio050</t>
  </si>
  <si>
    <t>Rentiers</t>
  </si>
  <si>
    <t>Savers</t>
  </si>
  <si>
    <r>
      <t>Average wealth w</t>
    </r>
    <r>
      <rPr>
        <vertAlign val="subscript"/>
        <sz val="11"/>
        <rFont val="Arial"/>
        <family val="2"/>
      </rPr>
      <t>ti</t>
    </r>
    <r>
      <rPr>
        <sz val="11"/>
        <rFont val="Arial"/>
        <family val="2"/>
      </rPr>
      <t xml:space="preserve"> </t>
    </r>
    <r>
      <rPr>
        <sz val="10"/>
        <rFont val="Arial"/>
        <family val="2"/>
      </rPr>
      <t>(</t>
    </r>
    <r>
      <rPr>
        <sz val="10"/>
        <rFont val="Arial Narrow"/>
        <family val="2"/>
      </rPr>
      <t>computed)</t>
    </r>
  </si>
  <si>
    <r>
      <t>Average estate e</t>
    </r>
    <r>
      <rPr>
        <vertAlign val="subscript"/>
        <sz val="11"/>
        <rFont val="Arial"/>
        <family val="2"/>
      </rPr>
      <t>ti</t>
    </r>
    <r>
      <rPr>
        <sz val="11"/>
        <rFont val="Arial"/>
        <family val="2"/>
      </rPr>
      <t xml:space="preserve"> </t>
    </r>
    <r>
      <rPr>
        <sz val="10"/>
        <rFont val="Arial"/>
        <family val="2"/>
      </rPr>
      <t>(reported)</t>
    </r>
  </si>
  <si>
    <r>
      <t>Average inherited wealth b</t>
    </r>
    <r>
      <rPr>
        <vertAlign val="subscript"/>
        <sz val="11"/>
        <rFont val="Arial"/>
        <family val="2"/>
      </rPr>
      <t>ti</t>
    </r>
    <r>
      <rPr>
        <vertAlign val="superscript"/>
        <sz val="11"/>
        <rFont val="Arial"/>
        <family val="2"/>
      </rPr>
      <t>0</t>
    </r>
    <r>
      <rPr>
        <sz val="11"/>
        <rFont val="Arial"/>
        <family val="2"/>
      </rPr>
      <t xml:space="preserve"> (r=0%)</t>
    </r>
  </si>
  <si>
    <r>
      <t>Share of capitalized inherited wealth in aggregate wealth as a function of the rate of return</t>
    </r>
    <r>
      <rPr>
        <sz val="11"/>
        <rFont val="Arial"/>
        <family val="2"/>
      </rPr>
      <t xml:space="preserve">                                             (H = D-I = 30 years)</t>
    </r>
  </si>
  <si>
    <t>ratio50</t>
  </si>
  <si>
    <t>ratio90</t>
  </si>
  <si>
    <t>ratio99</t>
  </si>
  <si>
    <t>Share of non-capitalized inherited wealth by wealth fractile</t>
  </si>
  <si>
    <t>Notes: (i) Negative estates were set equal to 0 and estates left by children decedents (0-19 year-old) were excluded (see Table B2)</t>
  </si>
  <si>
    <t xml:space="preserve">(ii) Full sample response rates are below 100% because within our two-year window we did not find in the RMD registers all decedents </t>
  </si>
  <si>
    <t>with positive estates listed in the TSA registers</t>
  </si>
  <si>
    <t>Memo: % full sample with age information (men)</t>
  </si>
  <si>
    <t>Memo: % full sample with age information (women)</t>
  </si>
  <si>
    <t>Memo: % full sample with age information (men+women)</t>
  </si>
  <si>
    <t>% full sample (net estate&gt;0) with marital status information</t>
  </si>
  <si>
    <t>sep010</t>
  </si>
  <si>
    <t>sep011</t>
  </si>
  <si>
    <t>sep012</t>
  </si>
  <si>
    <t>sep013</t>
  </si>
  <si>
    <t>sep014</t>
  </si>
  <si>
    <t>Composition of community assets (subsample married decedents with net estate&gt;0 &amp; community assets&gt;0)</t>
  </si>
  <si>
    <t>% with reimbur. to deced. &gt;0</t>
  </si>
  <si>
    <t>% with reimbur. to deced.  &lt;0</t>
  </si>
  <si>
    <t>% with  reimbur. to spouse &gt;0</t>
  </si>
  <si>
    <t>% with reimbur. to spouse  &lt;0</t>
  </si>
  <si>
    <r>
      <t xml:space="preserve">Reimbur. from community to spouse ("reprises")     </t>
    </r>
    <r>
      <rPr>
        <sz val="11"/>
        <rFont val="Arial"/>
        <family val="2"/>
      </rPr>
      <t>(or from spouse to community if &lt;0) ("recompenses")</t>
    </r>
  </si>
  <si>
    <t>Net reimbur. to deced. (% com. assets)</t>
  </si>
  <si>
    <t>Net reimbur. to deced. (% sep. assets)</t>
  </si>
  <si>
    <t>Net reimbur. to spouse (% sep. assets)</t>
  </si>
  <si>
    <t>Net reimbur. to spouse (% com. assets)</t>
  </si>
  <si>
    <t>Total net reimbur. (% com. assets)</t>
  </si>
  <si>
    <t>Table B19: Inheritance in Paris, 1872-1937 - Rentiers vs savers by age group</t>
  </si>
  <si>
    <t>sharewealthrentier20</t>
  </si>
  <si>
    <t>sharewealthrentier30</t>
  </si>
  <si>
    <t>sharewealthrentier40</t>
  </si>
  <si>
    <t>sharewealthrentier70</t>
  </si>
  <si>
    <r>
      <t>π</t>
    </r>
    <r>
      <rPr>
        <b/>
        <vertAlign val="subscript"/>
        <sz val="12"/>
        <rFont val="Arial"/>
        <family val="2"/>
      </rPr>
      <t>t</t>
    </r>
    <r>
      <rPr>
        <b/>
        <sz val="12"/>
        <rFont val="Arial"/>
        <family val="2"/>
      </rPr>
      <t xml:space="preserve"> (rentiers' share in wealth)</t>
    </r>
  </si>
  <si>
    <r>
      <t>ρ</t>
    </r>
    <r>
      <rPr>
        <b/>
        <vertAlign val="subscript"/>
        <sz val="12"/>
        <rFont val="Arial"/>
        <family val="2"/>
      </rPr>
      <t>t</t>
    </r>
    <r>
      <rPr>
        <b/>
        <sz val="12"/>
        <rFont val="Arial"/>
        <family val="2"/>
      </rPr>
      <t xml:space="preserve"> if w</t>
    </r>
    <r>
      <rPr>
        <b/>
        <vertAlign val="subscript"/>
        <sz val="12"/>
        <rFont val="Arial"/>
        <family val="2"/>
      </rPr>
      <t>it</t>
    </r>
    <r>
      <rPr>
        <b/>
        <sz val="12"/>
        <rFont val="Arial"/>
        <family val="2"/>
      </rPr>
      <t>&gt;0 (rentiers' share in population with positive wealth)</t>
    </r>
  </si>
  <si>
    <t>rentier20</t>
  </si>
  <si>
    <t>rentier30</t>
  </si>
  <si>
    <t>rentier40</t>
  </si>
  <si>
    <t>rentier60</t>
  </si>
  <si>
    <t>rentier70</t>
  </si>
  <si>
    <t>rentier80</t>
  </si>
  <si>
    <r>
      <t>ρ</t>
    </r>
    <r>
      <rPr>
        <b/>
        <vertAlign val="subscript"/>
        <sz val="12"/>
        <rFont val="Arial"/>
        <family val="2"/>
      </rPr>
      <t>t</t>
    </r>
    <r>
      <rPr>
        <b/>
        <sz val="12"/>
        <rFont val="Arial"/>
        <family val="2"/>
      </rPr>
      <t xml:space="preserve"> (rentiers' share in total population)</t>
    </r>
  </si>
  <si>
    <r>
      <t>φ</t>
    </r>
    <r>
      <rPr>
        <b/>
        <vertAlign val="subscript"/>
        <sz val="12"/>
        <rFont val="Arial"/>
        <family val="2"/>
      </rPr>
      <t>t</t>
    </r>
    <r>
      <rPr>
        <b/>
        <sz val="12"/>
        <rFont val="Arial"/>
        <family val="2"/>
      </rPr>
      <t xml:space="preserve"> (total share of inherited wealth)</t>
    </r>
  </si>
  <si>
    <t>shareinheritedwealth20</t>
  </si>
  <si>
    <t>shareinheritedwealth30</t>
  </si>
  <si>
    <t>shareinheritedwealth40</t>
  </si>
  <si>
    <t>shareinheritedwealth60</t>
  </si>
  <si>
    <t>shareinheritedwealth70</t>
  </si>
  <si>
    <t>shareinheritedwealth80</t>
  </si>
  <si>
    <r>
      <t>b</t>
    </r>
    <r>
      <rPr>
        <b/>
        <vertAlign val="subscript"/>
        <sz val="12"/>
        <rFont val="Arial"/>
        <family val="2"/>
      </rPr>
      <t>ti</t>
    </r>
    <r>
      <rPr>
        <b/>
        <sz val="12"/>
        <rFont val="Arial"/>
        <family val="2"/>
      </rPr>
      <t>*/ w</t>
    </r>
    <r>
      <rPr>
        <b/>
        <vertAlign val="subscript"/>
        <sz val="12"/>
        <rFont val="Arial"/>
        <family val="2"/>
      </rPr>
      <t>ti</t>
    </r>
    <r>
      <rPr>
        <b/>
        <sz val="12"/>
        <rFont val="Arial"/>
        <family val="2"/>
      </rPr>
      <t xml:space="preserve"> (rentiers)</t>
    </r>
  </si>
  <si>
    <t>ratio120</t>
  </si>
  <si>
    <t>ratio130</t>
  </si>
  <si>
    <t>ratio140</t>
  </si>
  <si>
    <t>ratio160</t>
  </si>
  <si>
    <t>ratio170</t>
  </si>
  <si>
    <t>ratio180</t>
  </si>
  <si>
    <r>
      <t>b</t>
    </r>
    <r>
      <rPr>
        <b/>
        <vertAlign val="subscript"/>
        <sz val="12"/>
        <rFont val="Arial"/>
        <family val="2"/>
      </rPr>
      <t>ti</t>
    </r>
    <r>
      <rPr>
        <b/>
        <sz val="12"/>
        <rFont val="Arial"/>
        <family val="2"/>
      </rPr>
      <t>*/ w</t>
    </r>
    <r>
      <rPr>
        <b/>
        <vertAlign val="subscript"/>
        <sz val="12"/>
        <rFont val="Arial"/>
        <family val="2"/>
      </rPr>
      <t>ti</t>
    </r>
    <r>
      <rPr>
        <b/>
        <sz val="12"/>
        <rFont val="Arial"/>
        <family val="2"/>
      </rPr>
      <t xml:space="preserve"> (savers)</t>
    </r>
  </si>
  <si>
    <t>ratio020</t>
  </si>
  <si>
    <t>ratio030</t>
  </si>
  <si>
    <t>ratio040</t>
  </si>
  <si>
    <t>ratio060</t>
  </si>
  <si>
    <t>ratio070</t>
  </si>
  <si>
    <t>ratio080</t>
  </si>
  <si>
    <t xml:space="preserve">number of decedents with net estate&gt;0 &amp; matM=1 &amp; com01=1 &amp; sampled==1 by age group </t>
  </si>
  <si>
    <t>nobs20</t>
  </si>
  <si>
    <t>nobs30</t>
  </si>
  <si>
    <t>nobs40</t>
  </si>
  <si>
    <t>nobs50</t>
  </si>
  <si>
    <t>nobs60</t>
  </si>
  <si>
    <t>nobs70</t>
  </si>
  <si>
    <t>nobs80</t>
  </si>
  <si>
    <r>
      <t>Table B20: Inheritance in Paris, 1872-1937 - Distributions of b</t>
    </r>
    <r>
      <rPr>
        <b/>
        <vertAlign val="subscript"/>
        <sz val="12"/>
        <rFont val="Arial"/>
        <family val="2"/>
      </rPr>
      <t>ti</t>
    </r>
    <r>
      <rPr>
        <b/>
        <sz val="12"/>
        <rFont val="Arial"/>
        <family val="2"/>
      </rPr>
      <t>*/ w</t>
    </r>
    <r>
      <rPr>
        <b/>
        <vertAlign val="subscript"/>
        <sz val="12"/>
        <rFont val="Arial"/>
        <family val="2"/>
      </rPr>
      <t>ti</t>
    </r>
    <r>
      <rPr>
        <b/>
        <sz val="12"/>
        <rFont val="Arial"/>
        <family val="2"/>
      </rPr>
      <t xml:space="preserve"> ratios</t>
    </r>
  </si>
  <si>
    <t>&lt;50%</t>
  </si>
  <si>
    <t>50%-100%</t>
  </si>
  <si>
    <t>100%-150%</t>
  </si>
  <si>
    <t>150%-200%</t>
  </si>
  <si>
    <t>&gt;200%</t>
  </si>
  <si>
    <t>pond0</t>
  </si>
  <si>
    <t>pond50</t>
  </si>
  <si>
    <t>pond100</t>
  </si>
  <si>
    <t>pond150</t>
  </si>
  <si>
    <t>pond200</t>
  </si>
  <si>
    <r>
      <t>Distribution of b</t>
    </r>
    <r>
      <rPr>
        <b/>
        <vertAlign val="subscript"/>
        <sz val="12"/>
        <rFont val="Arial"/>
        <family val="2"/>
      </rPr>
      <t>ti</t>
    </r>
    <r>
      <rPr>
        <b/>
        <sz val="12"/>
        <rFont val="Arial"/>
        <family val="2"/>
      </rPr>
      <t>*/ w</t>
    </r>
    <r>
      <rPr>
        <b/>
        <vertAlign val="subscript"/>
        <sz val="12"/>
        <rFont val="Arial"/>
        <family val="2"/>
      </rPr>
      <t>ti</t>
    </r>
    <r>
      <rPr>
        <b/>
        <sz val="12"/>
        <rFont val="Arial"/>
        <family val="2"/>
      </rPr>
      <t xml:space="preserve"> ratios (total population with wealth) (%)</t>
    </r>
  </si>
  <si>
    <r>
      <t>Distribution of b</t>
    </r>
    <r>
      <rPr>
        <b/>
        <vertAlign val="subscript"/>
        <sz val="12"/>
        <rFont val="Arial"/>
        <family val="2"/>
      </rPr>
      <t>ti</t>
    </r>
    <r>
      <rPr>
        <b/>
        <sz val="12"/>
        <rFont val="Arial"/>
        <family val="2"/>
      </rPr>
      <t>*/ w</t>
    </r>
    <r>
      <rPr>
        <b/>
        <vertAlign val="subscript"/>
        <sz val="12"/>
        <rFont val="Arial"/>
        <family val="2"/>
      </rPr>
      <t>ti</t>
    </r>
    <r>
      <rPr>
        <b/>
        <sz val="12"/>
        <rFont val="Arial"/>
        <family val="2"/>
      </rPr>
      <t xml:space="preserve"> ratios (wealth fractile P50-90) (%)</t>
    </r>
  </si>
  <si>
    <r>
      <t>Distribution of b</t>
    </r>
    <r>
      <rPr>
        <b/>
        <vertAlign val="subscript"/>
        <sz val="12"/>
        <rFont val="Arial"/>
        <family val="2"/>
      </rPr>
      <t>ti</t>
    </r>
    <r>
      <rPr>
        <b/>
        <sz val="12"/>
        <rFont val="Arial"/>
        <family val="2"/>
      </rPr>
      <t>*/ w</t>
    </r>
    <r>
      <rPr>
        <b/>
        <vertAlign val="subscript"/>
        <sz val="12"/>
        <rFont val="Arial"/>
        <family val="2"/>
      </rPr>
      <t>ti</t>
    </r>
    <r>
      <rPr>
        <b/>
        <sz val="12"/>
        <rFont val="Arial"/>
        <family val="2"/>
      </rPr>
      <t xml:space="preserve"> ratios (wealth fractile P50-90)                                 </t>
    </r>
    <r>
      <rPr>
        <sz val="12"/>
        <rFont val="Arial"/>
        <family val="2"/>
      </rPr>
      <t>(weighted n. obs. married decedents with com01=1 &amp; sampled==1 )</t>
    </r>
  </si>
  <si>
    <r>
      <t>Distribution of b</t>
    </r>
    <r>
      <rPr>
        <b/>
        <vertAlign val="subscript"/>
        <sz val="12"/>
        <rFont val="Arial"/>
        <family val="2"/>
      </rPr>
      <t>ti</t>
    </r>
    <r>
      <rPr>
        <b/>
        <sz val="12"/>
        <rFont val="Arial"/>
        <family val="2"/>
      </rPr>
      <t>*/ w</t>
    </r>
    <r>
      <rPr>
        <b/>
        <vertAlign val="subscript"/>
        <sz val="12"/>
        <rFont val="Arial"/>
        <family val="2"/>
      </rPr>
      <t>ti</t>
    </r>
    <r>
      <rPr>
        <b/>
        <sz val="12"/>
        <rFont val="Arial"/>
        <family val="2"/>
      </rPr>
      <t xml:space="preserve"> ratios (wealth fractile P90-99) (%) </t>
    </r>
  </si>
  <si>
    <r>
      <t>Distribution of b</t>
    </r>
    <r>
      <rPr>
        <b/>
        <vertAlign val="subscript"/>
        <sz val="12"/>
        <rFont val="Arial"/>
        <family val="2"/>
      </rPr>
      <t>ti</t>
    </r>
    <r>
      <rPr>
        <b/>
        <sz val="12"/>
        <rFont val="Arial"/>
        <family val="2"/>
      </rPr>
      <t>*/ w</t>
    </r>
    <r>
      <rPr>
        <b/>
        <vertAlign val="subscript"/>
        <sz val="12"/>
        <rFont val="Arial"/>
        <family val="2"/>
      </rPr>
      <t>ti</t>
    </r>
    <r>
      <rPr>
        <b/>
        <sz val="12"/>
        <rFont val="Arial"/>
        <family val="2"/>
      </rPr>
      <t xml:space="preserve"> ratios (wealth fractile P90-99)                                   </t>
    </r>
    <r>
      <rPr>
        <sz val="12"/>
        <rFont val="Arial"/>
        <family val="2"/>
      </rPr>
      <t>(weighted n. obs. married decedents with com01=1 &amp; sampled==1 )</t>
    </r>
  </si>
  <si>
    <r>
      <t>Distribution of b</t>
    </r>
    <r>
      <rPr>
        <b/>
        <vertAlign val="subscript"/>
        <sz val="12"/>
        <rFont val="Arial"/>
        <family val="2"/>
      </rPr>
      <t>ti</t>
    </r>
    <r>
      <rPr>
        <b/>
        <sz val="12"/>
        <rFont val="Arial"/>
        <family val="2"/>
      </rPr>
      <t>*/ w</t>
    </r>
    <r>
      <rPr>
        <b/>
        <vertAlign val="subscript"/>
        <sz val="12"/>
        <rFont val="Arial"/>
        <family val="2"/>
      </rPr>
      <t>ti</t>
    </r>
    <r>
      <rPr>
        <b/>
        <sz val="12"/>
        <rFont val="Arial"/>
        <family val="2"/>
      </rPr>
      <t xml:space="preserve"> ratios (wealth fractile P99-100) (%)</t>
    </r>
  </si>
  <si>
    <r>
      <t>Distribution of b</t>
    </r>
    <r>
      <rPr>
        <b/>
        <vertAlign val="subscript"/>
        <sz val="12"/>
        <rFont val="Arial"/>
        <family val="2"/>
      </rPr>
      <t>ti</t>
    </r>
    <r>
      <rPr>
        <b/>
        <sz val="12"/>
        <rFont val="Arial"/>
        <family val="2"/>
      </rPr>
      <t>*/ w</t>
    </r>
    <r>
      <rPr>
        <b/>
        <vertAlign val="subscript"/>
        <sz val="12"/>
        <rFont val="Arial"/>
        <family val="2"/>
      </rPr>
      <t>ti</t>
    </r>
    <r>
      <rPr>
        <b/>
        <sz val="12"/>
        <rFont val="Arial"/>
        <family val="2"/>
      </rPr>
      <t xml:space="preserve"> ratios (wealth fractile P99-100)                                 </t>
    </r>
    <r>
      <rPr>
        <sz val="12"/>
        <rFont val="Arial"/>
        <family val="2"/>
      </rPr>
      <t>(weighted n. obs. married decedents with com01=1 &amp; sampled==1 )</t>
    </r>
  </si>
  <si>
    <t>com0120</t>
  </si>
  <si>
    <t>com0130</t>
  </si>
  <si>
    <t>com0140</t>
  </si>
  <si>
    <t>com0150</t>
  </si>
  <si>
    <t>Table B13: Inheritance in Paris, 1872-1937 - community vs separate assets by fractiles of net estate &amp; by age</t>
  </si>
  <si>
    <t>Table B14: Inheritance in Paris, 1872-1937 - Detailed asset composition: community vs separate assets</t>
  </si>
  <si>
    <t>% with reimbur. to dec. &gt;0 or separ. ass. &gt;0</t>
  </si>
  <si>
    <t>reimb010</t>
  </si>
  <si>
    <t>reimb011</t>
  </si>
  <si>
    <t>reimb012</t>
  </si>
  <si>
    <t>reimb013</t>
  </si>
  <si>
    <t>reimb014</t>
  </si>
  <si>
    <t>% subsample with community reimbursements to decedent &gt;0 (weighted)</t>
  </si>
  <si>
    <t>sepreimb010</t>
  </si>
  <si>
    <t>sepreimb011</t>
  </si>
  <si>
    <t>sepreimb012</t>
  </si>
  <si>
    <t>sepreimb013</t>
  </si>
  <si>
    <t>sepreimb014</t>
  </si>
  <si>
    <t>% subsample with separate assets &gt;0 or community reimbursement to decedent &gt;0 (weighted)</t>
  </si>
  <si>
    <r>
      <t xml:space="preserve">Reimbursements from community to decedent ("reprises")           </t>
    </r>
    <r>
      <rPr>
        <sz val="11"/>
        <rFont val="Arial"/>
        <family val="2"/>
      </rPr>
      <t>(or from decedent to community if &lt;0) ("recompenses")</t>
    </r>
  </si>
  <si>
    <t>inc.:    (2e) Other fiancial assets</t>
  </si>
  <si>
    <t>(as a fraction of total gross assets, gross community or gross separate assets)</t>
  </si>
  <si>
    <t>Composition of total gross assets (subsample married decedents with net estate&gt;0 &amp; community assets&gt;0)</t>
  </si>
  <si>
    <t>(total population of subsample decedents with positive net estate)</t>
  </si>
  <si>
    <t>% decedents with estate &lt;0 in total number of deced.20+</t>
  </si>
  <si>
    <t>inc.:   (2b) Private  bonds</t>
  </si>
  <si>
    <t>Sources: Authors computations using micro data collected in Paris estate tax archives (see do-file doTableB1.txt)</t>
  </si>
  <si>
    <t>Source: Authors computations using micro data collected in Paris estate tax archives (see do-file doEstates1872-1937.txt)</t>
  </si>
  <si>
    <t>Sources: Authors computations using micro data collected in Paris estate tax archives (see do-file doTableB3.txt)</t>
  </si>
  <si>
    <t>Sources: Authors computations using micro data collected in Paris estate tax archives (see do-file doTableB4.txt)</t>
  </si>
  <si>
    <t>Sources: Authors computations using micro data collected in Paris estate tax archives (see do-file doTableB5.txt)</t>
  </si>
  <si>
    <t>Sources: Authors computations using micro data collected in Paris estate tax archives (see do-file doTableB7.txt)</t>
  </si>
  <si>
    <t>Sources: Authors computations using micro data collected in Paris estate tax archives (see do-file doTableB8.txt)</t>
  </si>
  <si>
    <t>persoestate</t>
  </si>
  <si>
    <t>persoestatec</t>
  </si>
  <si>
    <t>Sources: Authors computations using micro data collected in Paris estate tax archives (see do-file doTableB9.txt)</t>
  </si>
  <si>
    <t>Table B10: Inheritance in Paris, 1872-1937 - Asset composition: liabilities &amp; real estate (full sample)</t>
  </si>
  <si>
    <t>liabilitiesh</t>
  </si>
  <si>
    <t>liabilities20</t>
  </si>
  <si>
    <t>liabilities30</t>
  </si>
  <si>
    <t>liabilities40</t>
  </si>
  <si>
    <t>liabilities50</t>
  </si>
  <si>
    <t>liabilities60</t>
  </si>
  <si>
    <t>liabilities70</t>
  </si>
  <si>
    <t>liabilities80</t>
  </si>
  <si>
    <t>liabilities90</t>
  </si>
  <si>
    <t>liabilities95</t>
  </si>
  <si>
    <t>liabilities99</t>
  </si>
  <si>
    <t>liabilities999</t>
  </si>
  <si>
    <t>realestateh</t>
  </si>
  <si>
    <t>realestate20</t>
  </si>
  <si>
    <t>realestate30</t>
  </si>
  <si>
    <t>realestate40</t>
  </si>
  <si>
    <t>realestate50</t>
  </si>
  <si>
    <t>realestate60</t>
  </si>
  <si>
    <t>realestate70</t>
  </si>
  <si>
    <t>realestate80</t>
  </si>
  <si>
    <t>realestate90</t>
  </si>
  <si>
    <t>realestate95</t>
  </si>
  <si>
    <t>realestate99</t>
  </si>
  <si>
    <t>realestate999</t>
  </si>
  <si>
    <t>Sources: Authors computations using micro data collected in Paris estate tax archives (see do-file doTableB10.txt)</t>
  </si>
  <si>
    <t>realestaparis</t>
  </si>
  <si>
    <t>realestaprov</t>
  </si>
  <si>
    <t>finassets</t>
  </si>
  <si>
    <t>equityfor</t>
  </si>
  <si>
    <t>privbonds</t>
  </si>
  <si>
    <t>privbondsfor</t>
  </si>
  <si>
    <t>persobonds</t>
  </si>
  <si>
    <t>pubbonds</t>
  </si>
  <si>
    <t>pubbondsfor</t>
  </si>
  <si>
    <t>Sources: Authors computations using micro data collected in Paris estate tax archives (see do-file doTableB11.txt)</t>
  </si>
  <si>
    <t>Note: For the purpose of this table, dowries were taken away from "other financial assets" (and therefore from gross assets).</t>
  </si>
  <si>
    <t>Sources: Authors computations using micro data collected in Paris estate tax archives (see do-file doTableB12.txt)</t>
  </si>
  <si>
    <t>% subsample with re-computed separate assets&gt;0 (weighted)</t>
  </si>
  <si>
    <t>% subsample with re-comp. separate assets &gt;0 or community reimbursement to decedent &gt;0 (weighted)</t>
  </si>
  <si>
    <t>sepc010</t>
  </si>
  <si>
    <t>sepc011</t>
  </si>
  <si>
    <t>sepc012</t>
  </si>
  <si>
    <t>sepc013</t>
  </si>
  <si>
    <t>sepc014</t>
  </si>
  <si>
    <t>sepreimb0160</t>
  </si>
  <si>
    <t>sepreimb0170</t>
  </si>
  <si>
    <t>sepreimb0180</t>
  </si>
  <si>
    <t>sepreimb0190</t>
  </si>
  <si>
    <t>sepreimb0195</t>
  </si>
  <si>
    <t>sepreimb0199</t>
  </si>
  <si>
    <t>sepreimb01999</t>
  </si>
  <si>
    <t>% decedents with sep. assets or reimb. &gt;0 (weighted)</t>
  </si>
  <si>
    <t>sepreimb01</t>
  </si>
  <si>
    <t>% decedents with sep. assets or reimb &gt;0 (weighted)</t>
  </si>
  <si>
    <t>sepreimb0120</t>
  </si>
  <si>
    <t>sepreimb0130</t>
  </si>
  <si>
    <t>sepreimb0140</t>
  </si>
  <si>
    <t>sepreimb0150</t>
  </si>
  <si>
    <t>Sources: Authors computations using micro data collected in Paris estate tax archives (see do-file doTableB13.txt)</t>
  </si>
  <si>
    <t>comrealestaparis</t>
  </si>
  <si>
    <t>comrealestaprov</t>
  </si>
  <si>
    <t>comfinassets</t>
  </si>
  <si>
    <t>comequityfor</t>
  </si>
  <si>
    <t>comprivbonds</t>
  </si>
  <si>
    <t>comprivbondsfor</t>
  </si>
  <si>
    <t>compersobonds</t>
  </si>
  <si>
    <t>compubbonds</t>
  </si>
  <si>
    <t>compubbondsfor</t>
  </si>
  <si>
    <t>comcashtot</t>
  </si>
  <si>
    <t>comothertot</t>
  </si>
  <si>
    <t>comotherinc</t>
  </si>
  <si>
    <t>seprealestaparis</t>
  </si>
  <si>
    <t>seprealestaprov</t>
  </si>
  <si>
    <t>sepfinassets</t>
  </si>
  <si>
    <t>sepequityfor</t>
  </si>
  <si>
    <t>sepprivbonds</t>
  </si>
  <si>
    <t>sepprivbondsfor</t>
  </si>
  <si>
    <t>seppersobonds</t>
  </si>
  <si>
    <t>seppubbonds</t>
  </si>
  <si>
    <t>seppubbondsfor</t>
  </si>
  <si>
    <t>sepcashtot</t>
  </si>
  <si>
    <t>sepothertot</t>
  </si>
  <si>
    <t>sepotherinc</t>
  </si>
  <si>
    <t>Sources: Authors computations using micro data collected in Paris estate tax archives (see do-file doTableB14.txt)</t>
  </si>
  <si>
    <t>netestatec</t>
  </si>
  <si>
    <t>comestatec</t>
  </si>
  <si>
    <t>sepestatec</t>
  </si>
  <si>
    <t>Sources: Authors computations using micro data collected in Paris estate tax archives (see do-file doTableB15.txt)</t>
  </si>
  <si>
    <t>spoureimb01</t>
  </si>
  <si>
    <t>spoureimb</t>
  </si>
  <si>
    <t>spoureimbcom01</t>
  </si>
  <si>
    <t>spoureimbcom</t>
  </si>
  <si>
    <t>inherwealth0</t>
  </si>
  <si>
    <t>Sources: Authors computations using micro data collected in Paris estate tax archives (see do-file doTableB16.txt)</t>
  </si>
  <si>
    <t>Sources: Authors computations using micro data collected in Paris estate tax archives (see do-file doTableB17.txt)</t>
  </si>
  <si>
    <t>inherwealth</t>
  </si>
  <si>
    <t>inherwealth1</t>
  </si>
  <si>
    <t>wealth10</t>
  </si>
  <si>
    <t>inherwealth10</t>
  </si>
  <si>
    <t>shareinherwealth50</t>
  </si>
  <si>
    <t>shareinherwealth90</t>
  </si>
  <si>
    <t>shareinherwealth99</t>
  </si>
  <si>
    <r>
      <t>π</t>
    </r>
    <r>
      <rPr>
        <vertAlign val="subscript"/>
        <sz val="11"/>
        <rFont val="Arial"/>
        <family val="2"/>
      </rPr>
      <t>t</t>
    </r>
  </si>
  <si>
    <r>
      <t>φ</t>
    </r>
    <r>
      <rPr>
        <vertAlign val="subscript"/>
        <sz val="11"/>
        <rFont val="Arial"/>
        <family val="2"/>
      </rPr>
      <t>t</t>
    </r>
  </si>
  <si>
    <t>ind. shock = 0%</t>
  </si>
  <si>
    <t>rentier1</t>
  </si>
  <si>
    <t>sharewealthrentier</t>
  </si>
  <si>
    <t>shareinherwealth</t>
  </si>
  <si>
    <r>
      <t>ρ</t>
    </r>
    <r>
      <rPr>
        <vertAlign val="subscript"/>
        <sz val="12"/>
        <rFont val="Arial"/>
        <family val="2"/>
      </rPr>
      <t>t</t>
    </r>
    <r>
      <rPr>
        <sz val="12"/>
        <rFont val="Arial"/>
        <family val="2"/>
      </rPr>
      <t xml:space="preserve"> if w</t>
    </r>
    <r>
      <rPr>
        <vertAlign val="subscript"/>
        <sz val="12"/>
        <rFont val="Arial"/>
        <family val="2"/>
      </rPr>
      <t>t</t>
    </r>
    <r>
      <rPr>
        <sz val="12"/>
        <rFont val="Arial"/>
        <family val="2"/>
      </rPr>
      <t>&gt;0</t>
    </r>
  </si>
  <si>
    <t>ind. shock = 50%</t>
  </si>
  <si>
    <t>ind. shock = 100%</t>
  </si>
  <si>
    <t>ind. shock = 75%</t>
  </si>
  <si>
    <t>ind. shock = 200%</t>
  </si>
  <si>
    <t>rentier0</t>
  </si>
  <si>
    <t>wealth01</t>
  </si>
  <si>
    <t>inherwealth01</t>
  </si>
  <si>
    <t>wealth00</t>
  </si>
  <si>
    <t>inherwealth00</t>
  </si>
  <si>
    <t>rentier050</t>
  </si>
  <si>
    <t>rentier090</t>
  </si>
  <si>
    <t>rentier099</t>
  </si>
  <si>
    <t>Sources: Authors computations using micro data collected in Paris estate tax archives (see do-file doTableB18.txt)</t>
  </si>
  <si>
    <t>Sources: Authors computations using micro data collected in Paris estate tax archives (see do-file doTableB19.txt)</t>
  </si>
  <si>
    <r>
      <t xml:space="preserve"> (b</t>
    </r>
    <r>
      <rPr>
        <vertAlign val="subscript"/>
        <sz val="11"/>
        <rFont val="Arial"/>
        <family val="2"/>
      </rPr>
      <t>ti</t>
    </r>
    <r>
      <rPr>
        <sz val="11"/>
        <rFont val="Arial"/>
        <family val="2"/>
      </rPr>
      <t>*-w</t>
    </r>
    <r>
      <rPr>
        <vertAlign val="subscript"/>
        <sz val="11"/>
        <rFont val="Arial"/>
        <family val="2"/>
      </rPr>
      <t>ti</t>
    </r>
    <r>
      <rPr>
        <sz val="11"/>
        <rFont val="Arial"/>
        <family val="2"/>
      </rPr>
      <t>)/y</t>
    </r>
    <r>
      <rPr>
        <vertAlign val="subscript"/>
        <sz val="11"/>
        <rFont val="Arial"/>
        <family val="2"/>
      </rPr>
      <t>Lti</t>
    </r>
  </si>
  <si>
    <t>ratiolabor1</t>
  </si>
  <si>
    <t>ratio1</t>
  </si>
  <si>
    <t>ratiolabor0</t>
  </si>
  <si>
    <t>ratio0</t>
  </si>
  <si>
    <t>ratiolabor150</t>
  </si>
  <si>
    <t>ratiolabor190</t>
  </si>
  <si>
    <t>ratiolabor199</t>
  </si>
  <si>
    <r>
      <t>(b</t>
    </r>
    <r>
      <rPr>
        <b/>
        <vertAlign val="subscript"/>
        <sz val="12"/>
        <rFont val="Arial"/>
        <family val="2"/>
      </rPr>
      <t>ti</t>
    </r>
    <r>
      <rPr>
        <b/>
        <sz val="12"/>
        <rFont val="Arial"/>
        <family val="2"/>
      </rPr>
      <t>*-w</t>
    </r>
    <r>
      <rPr>
        <b/>
        <vertAlign val="subscript"/>
        <sz val="12"/>
        <rFont val="Arial"/>
        <family val="2"/>
      </rPr>
      <t>ti</t>
    </r>
    <r>
      <rPr>
        <b/>
        <sz val="12"/>
        <rFont val="Arial"/>
        <family val="2"/>
      </rPr>
      <t>)/y</t>
    </r>
    <r>
      <rPr>
        <b/>
        <vertAlign val="subscript"/>
        <sz val="12"/>
        <rFont val="Arial"/>
        <family val="2"/>
      </rPr>
      <t>Lti</t>
    </r>
    <r>
      <rPr>
        <b/>
        <sz val="12"/>
        <rFont val="Arial"/>
        <family val="2"/>
      </rPr>
      <t xml:space="preserve"> (rentiers)</t>
    </r>
  </si>
  <si>
    <r>
      <t>(w</t>
    </r>
    <r>
      <rPr>
        <b/>
        <vertAlign val="subscript"/>
        <sz val="12"/>
        <rFont val="Arial"/>
        <family val="2"/>
      </rPr>
      <t>ti</t>
    </r>
    <r>
      <rPr>
        <b/>
        <sz val="12"/>
        <rFont val="Arial"/>
        <family val="2"/>
      </rPr>
      <t>-b</t>
    </r>
    <r>
      <rPr>
        <b/>
        <vertAlign val="subscript"/>
        <sz val="12"/>
        <rFont val="Arial"/>
        <family val="2"/>
      </rPr>
      <t>ti</t>
    </r>
    <r>
      <rPr>
        <b/>
        <sz val="12"/>
        <rFont val="Arial"/>
        <family val="2"/>
      </rPr>
      <t>*)/y</t>
    </r>
    <r>
      <rPr>
        <b/>
        <vertAlign val="subscript"/>
        <sz val="12"/>
        <rFont val="Arial"/>
        <family val="2"/>
      </rPr>
      <t>Lti</t>
    </r>
    <r>
      <rPr>
        <b/>
        <sz val="12"/>
        <rFont val="Arial"/>
        <family val="2"/>
      </rPr>
      <t xml:space="preserve"> (savers)</t>
    </r>
  </si>
  <si>
    <r>
      <t xml:space="preserve"> (w</t>
    </r>
    <r>
      <rPr>
        <vertAlign val="subscript"/>
        <sz val="11"/>
        <rFont val="Arial"/>
        <family val="2"/>
      </rPr>
      <t>ti</t>
    </r>
    <r>
      <rPr>
        <sz val="11"/>
        <rFont val="Arial"/>
        <family val="2"/>
      </rPr>
      <t>-b</t>
    </r>
    <r>
      <rPr>
        <vertAlign val="subscript"/>
        <sz val="11"/>
        <rFont val="Arial"/>
        <family val="2"/>
      </rPr>
      <t>ti</t>
    </r>
    <r>
      <rPr>
        <sz val="11"/>
        <rFont val="Arial"/>
        <family val="2"/>
      </rPr>
      <t>*)/y</t>
    </r>
    <r>
      <rPr>
        <vertAlign val="subscript"/>
        <sz val="11"/>
        <rFont val="Arial"/>
        <family val="2"/>
      </rPr>
      <t>Lti</t>
    </r>
  </si>
  <si>
    <t>ratiolabor050</t>
  </si>
  <si>
    <t>ratiolabor090</t>
  </si>
  <si>
    <t>ratiolabor099</t>
  </si>
  <si>
    <t>Average age per intermediate fractile</t>
  </si>
  <si>
    <t>Average net estate per intermediate fractile (years of average labor income)</t>
  </si>
  <si>
    <t>Average net estate per top fractile (years of average labor income)</t>
  </si>
  <si>
    <t>Sources: Authors computations using micro data collected in Paris estate tax archives (see do-file doTableB20.txt)</t>
  </si>
  <si>
    <t>Total population</t>
  </si>
  <si>
    <t>Sources: Authors computations using micro data collected in Paris estate tax archives (see do-file doTableB21.txt)</t>
  </si>
  <si>
    <t>% decedents with age&lt;20</t>
  </si>
  <si>
    <t>year</t>
  </si>
  <si>
    <t xml:space="preserve">Table B22: Inheritance in Paris, 1872-1937 -  Inherited wealth vs self-made wealth (rentiers vs savers decomposition)                                                (Estimates with individual rates of return-Financial market)                                                                </t>
  </si>
  <si>
    <t>shareinherwealth250</t>
  </si>
  <si>
    <t>shareinherwealth290</t>
  </si>
  <si>
    <t>shareinherwealth299</t>
  </si>
  <si>
    <t>ratiolabor2150</t>
  </si>
  <si>
    <t>ratiolabor2190</t>
  </si>
  <si>
    <t>ratiolabor2199</t>
  </si>
  <si>
    <t>ratiolabor2050</t>
  </si>
  <si>
    <t>ratiolabor2090</t>
  </si>
  <si>
    <t>ratiolabor2099</t>
  </si>
  <si>
    <t>Shock applied to aggregate return</t>
  </si>
  <si>
    <t>Shock applied to equities only</t>
  </si>
  <si>
    <t>1872-1952</t>
  </si>
  <si>
    <t>sharewealthrentier60</t>
  </si>
  <si>
    <t>sharewealthrentier80</t>
  </si>
  <si>
    <t>Sample Values</t>
  </si>
  <si>
    <t>1872-1927</t>
  </si>
  <si>
    <t>Note Liabilites not observed 1877 and 1887</t>
  </si>
  <si>
    <t>CPI Source: QJEapendixTables(nationalAccountsData, Table A20)</t>
  </si>
  <si>
    <t>All married decedents (women only)</t>
  </si>
  <si>
    <t>Table B12: Inheritance in Paris, 1872-1937 - community vs separate assets by marital status</t>
  </si>
  <si>
    <r>
      <t>Distribution of b</t>
    </r>
    <r>
      <rPr>
        <b/>
        <vertAlign val="subscript"/>
        <sz val="12"/>
        <rFont val="Arial"/>
        <family val="2"/>
      </rPr>
      <t>ti</t>
    </r>
    <r>
      <rPr>
        <b/>
        <sz val="12"/>
        <rFont val="Arial"/>
        <family val="2"/>
      </rPr>
      <t>*/ w</t>
    </r>
    <r>
      <rPr>
        <b/>
        <vertAlign val="subscript"/>
        <sz val="12"/>
        <rFont val="Arial"/>
        <family val="2"/>
      </rPr>
      <t>ti</t>
    </r>
    <r>
      <rPr>
        <b/>
        <sz val="12"/>
        <rFont val="Arial"/>
        <family val="2"/>
      </rPr>
      <t xml:space="preserve"> ratios (total population with wealth)                                                                        </t>
    </r>
    <r>
      <rPr>
        <sz val="12"/>
        <rFont val="Arial"/>
        <family val="2"/>
      </rPr>
      <t>(weighted n. obs. married decedents with com01=1 &amp; sampled==1 )</t>
    </r>
  </si>
  <si>
    <t>FRACTILE</t>
  </si>
  <si>
    <t>Total Morts source: Donnedemographique 2012</t>
  </si>
  <si>
    <t>Dofile DotableB1</t>
  </si>
  <si>
    <t>Note target rates were</t>
  </si>
  <si>
    <t>Real estate assets as a fraction of gross assets  (by Age)</t>
  </si>
  <si>
    <t>(3) Moveables</t>
  </si>
  <si>
    <t>% full sample (net estate&gt;0) with information on heirs</t>
  </si>
  <si>
    <t>% with Type of primary heir (C=Child, A=Ascendents, S=Spouse, I=indirect, NR=Not Related</t>
  </si>
  <si>
    <t>Average age by who inherits</t>
  </si>
  <si>
    <t>Average estate by who inherits</t>
  </si>
  <si>
    <t>A</t>
  </si>
  <si>
    <t>S</t>
  </si>
  <si>
    <t>I</t>
  </si>
  <si>
    <t>NR</t>
  </si>
  <si>
    <t>herit01</t>
  </si>
  <si>
    <t>heritE</t>
  </si>
  <si>
    <t>heritA</t>
  </si>
  <si>
    <t>heritC</t>
  </si>
  <si>
    <t>heritI</t>
  </si>
  <si>
    <t>heritNP</t>
  </si>
  <si>
    <t>ageE</t>
  </si>
  <si>
    <t>ageA</t>
  </si>
  <si>
    <t>ageI</t>
  </si>
  <si>
    <t>ageNP</t>
  </si>
  <si>
    <t>estE</t>
  </si>
  <si>
    <t>estA</t>
  </si>
  <si>
    <t>estC</t>
  </si>
  <si>
    <t>estI</t>
  </si>
  <si>
    <t>estNP</t>
  </si>
  <si>
    <t>Sources: Authors computations using micro data collected in Paris estate tax archives (see do-file doTableB23.txt)</t>
  </si>
  <si>
    <t>Women only</t>
  </si>
  <si>
    <t>prat</t>
  </si>
  <si>
    <t>Table B17: Inheritance in Paris, 1872-1937 - Inherited wealth vs self-made wealth                                                                                                  (representative-agent definitions, fixed rate of return)</t>
  </si>
  <si>
    <t xml:space="preserve">Table B18: Inheritance in Paris, 1872-1937 -  Inherited wealth vs self-made wealth (rentiers vs savers decomposition)                                              (benchmark estimates with individual rates of return)                                                                </t>
  </si>
  <si>
    <t>Real estate assets as a fraction of gross assets  (by fractile)</t>
  </si>
  <si>
    <t>P0-70</t>
  </si>
  <si>
    <t>ndecpos+</t>
  </si>
  <si>
    <t>Un capitalized inheritance to wealth ratio</t>
  </si>
  <si>
    <t>IWratio1872</t>
  </si>
  <si>
    <t>IWratio1882</t>
  </si>
  <si>
    <t>IWratio1892</t>
  </si>
  <si>
    <t>IWratio1897</t>
  </si>
  <si>
    <t>IWratio1907</t>
  </si>
  <si>
    <t>IWratio1912</t>
  </si>
  <si>
    <t>IWratio1922</t>
  </si>
  <si>
    <t>IWratio1927</t>
  </si>
  <si>
    <t>IWratio1932</t>
  </si>
  <si>
    <t>IWratio1937</t>
  </si>
  <si>
    <t>IWratio1942</t>
  </si>
  <si>
    <t>IWratio1947</t>
  </si>
  <si>
    <t>IWratio1952</t>
  </si>
  <si>
    <t xml:space="preserve">Uncapitalized Inheritance to Wealth Ratio </t>
  </si>
  <si>
    <t>Return that makes  Inheritor a rentier</t>
  </si>
  <si>
    <t>wealth01872</t>
  </si>
  <si>
    <t>wealth01882</t>
  </si>
  <si>
    <t>wealth01892</t>
  </si>
  <si>
    <t>wealth01897</t>
  </si>
  <si>
    <t>wealth01907</t>
  </si>
  <si>
    <t>wealth01912</t>
  </si>
  <si>
    <t>wealth01922</t>
  </si>
  <si>
    <t>wealth01927</t>
  </si>
  <si>
    <t>wealth01932</t>
  </si>
  <si>
    <t>wealth01937</t>
  </si>
  <si>
    <t>wealth01942</t>
  </si>
  <si>
    <t>wealth01947</t>
  </si>
  <si>
    <t>wealth01952</t>
  </si>
  <si>
    <t>Return that makes aninheritor a rentier</t>
  </si>
  <si>
    <t>CP Level</t>
  </si>
  <si>
    <t>Aggregate Data</t>
  </si>
  <si>
    <t>Bayet Wage</t>
  </si>
  <si>
    <t>Adult Labor Income (YLA)</t>
  </si>
  <si>
    <t>ndecpos</t>
  </si>
  <si>
    <t>NOTA: pris dans QJE Demo data Table Caf (adulte)</t>
  </si>
  <si>
    <t>YLA</t>
  </si>
  <si>
    <t>Sampling rates by fractile (net estate&gt;0)</t>
  </si>
  <si>
    <t>Memo YLA</t>
  </si>
  <si>
    <t>Total Deaths</t>
  </si>
  <si>
    <t xml:space="preserve">Table B21: Inheritance in Paris, 1872-1937 -  Inherited wealth vs self-made wealth (rentiers vs savers decomposition)                          (alternative estimates with a fixed rate of return: r=0%)                                                                </t>
  </si>
  <si>
    <t xml:space="preserve">Table B21: Inheritance in Paris, 1872-1937 -  Inherited wealth vs self-made wealth (rentiers vs savers decomposition)                          (alternative estimates with a fixed rate of return: r=3%)                                                                </t>
  </si>
  <si>
    <t xml:space="preserve">Table B21: Inheritance in Paris, 1872-1937 -  Inherited wealth vs self-made wealth (rentiers vs savers decomposition)                          (alternative estimates with a fixed rate of return: r=5%)                                                                </t>
  </si>
  <si>
    <t>Sources: Authors computations using micro data collected in Paris estate tax archives (see do-file doTableB22.txt)</t>
  </si>
  <si>
    <t>Counts</t>
  </si>
  <si>
    <t>Before 1914</t>
  </si>
  <si>
    <t>1922-1937</t>
  </si>
  <si>
    <t>1942-1947</t>
  </si>
  <si>
    <t>1952-57</t>
  </si>
  <si>
    <t>Maries a paris</t>
  </si>
  <si>
    <t>Total avec lieu identifies</t>
  </si>
  <si>
    <t>Marie Paris</t>
  </si>
  <si>
    <t>Ne Paris</t>
  </si>
  <si>
    <t>mseine</t>
  </si>
  <si>
    <t>cjneparis</t>
  </si>
  <si>
    <t>Ne Seine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</si>
</sst>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\$#,##0\ ;\(\$#,##0\)"/>
    <numFmt numFmtId="165" formatCode="0.0"/>
    <numFmt numFmtId="166" formatCode="0.0%"/>
    <numFmt numFmtId="167" formatCode="#,##0.0"/>
    <numFmt numFmtId="168" formatCode="0.E+00"/>
    <numFmt numFmtId="169" formatCode="0.0000"/>
    <numFmt numFmtId="170" formatCode="0.0000000000000000%"/>
  </numFmts>
  <fonts count="54" x14ac:knownFonts="1">
    <font>
      <sz val="12"/>
      <color indexed="24"/>
      <name val="Arial"/>
    </font>
    <font>
      <b/>
      <sz val="8"/>
      <color indexed="24"/>
      <name val="Times New Roman"/>
      <family val="1"/>
    </font>
    <font>
      <sz val="8"/>
      <color indexed="24"/>
      <name val="Times New Roman"/>
      <family val="1"/>
    </font>
    <font>
      <sz val="8"/>
      <color indexed="24"/>
      <name val="Arial"/>
      <family val="2"/>
    </font>
    <font>
      <sz val="12"/>
      <color indexed="24"/>
      <name val="Arial"/>
      <family val="2"/>
    </font>
    <font>
      <sz val="7"/>
      <name val="Helvetica"/>
    </font>
    <font>
      <sz val="10"/>
      <color indexed="2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 Narrow"/>
      <family val="2"/>
    </font>
    <font>
      <sz val="12"/>
      <name val="Arial Narrow"/>
      <family val="2"/>
    </font>
    <font>
      <i/>
      <sz val="12"/>
      <name val="Arial"/>
      <family val="2"/>
    </font>
    <font>
      <i/>
      <sz val="12"/>
      <color indexed="24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sz val="12"/>
      <color indexed="24"/>
      <name val="Arial"/>
      <family val="2"/>
    </font>
    <font>
      <sz val="10"/>
      <color indexed="8"/>
      <name val="Arial Narrow"/>
      <family val="2"/>
    </font>
    <font>
      <i/>
      <sz val="12"/>
      <color indexed="24"/>
      <name val="Arial"/>
      <family val="2"/>
    </font>
    <font>
      <i/>
      <sz val="12"/>
      <color indexed="8"/>
      <name val="Arial"/>
      <family val="2"/>
    </font>
    <font>
      <i/>
      <sz val="10"/>
      <color indexed="8"/>
      <name val="Arial Narrow"/>
      <family val="2"/>
    </font>
    <font>
      <i/>
      <sz val="12"/>
      <name val="Arial Narrow"/>
      <family val="2"/>
    </font>
    <font>
      <b/>
      <sz val="10"/>
      <color indexed="8"/>
      <name val="Arial"/>
      <family val="2"/>
    </font>
    <font>
      <b/>
      <sz val="10"/>
      <color indexed="8"/>
      <name val="Arial Narrow"/>
      <family val="2"/>
    </font>
    <font>
      <b/>
      <sz val="12"/>
      <color indexed="24"/>
      <name val="Arial"/>
      <family val="2"/>
    </font>
    <font>
      <sz val="12"/>
      <color indexed="8"/>
      <name val="Arial"/>
      <family val="2"/>
    </font>
    <font>
      <sz val="11"/>
      <name val="Arial"/>
      <family val="2"/>
    </font>
    <font>
      <b/>
      <sz val="10"/>
      <name val="Arial Narrow"/>
      <family val="2"/>
    </font>
    <font>
      <i/>
      <sz val="10"/>
      <name val="Arial Narrow"/>
      <family val="2"/>
    </font>
    <font>
      <sz val="10"/>
      <color indexed="24"/>
      <name val="Arial Narrow"/>
      <family val="2"/>
    </font>
    <font>
      <b/>
      <sz val="10"/>
      <color indexed="24"/>
      <name val="Arial Narrow"/>
      <family val="2"/>
    </font>
    <font>
      <i/>
      <sz val="10"/>
      <color indexed="24"/>
      <name val="Arial Narrow"/>
      <family val="2"/>
    </font>
    <font>
      <sz val="10"/>
      <color indexed="8"/>
      <name val="Arial"/>
      <family val="2"/>
    </font>
    <font>
      <sz val="9"/>
      <name val="Arial Narrow"/>
      <family val="2"/>
    </font>
    <font>
      <sz val="9"/>
      <color indexed="24"/>
      <name val="Arial Narrow"/>
      <family val="2"/>
    </font>
    <font>
      <i/>
      <sz val="12"/>
      <color indexed="8"/>
      <name val="Arial"/>
      <family val="2"/>
    </font>
    <font>
      <sz val="12"/>
      <name val="Arial"/>
      <family val="2"/>
    </font>
    <font>
      <sz val="11"/>
      <color indexed="24"/>
      <name val="Arial"/>
      <family val="2"/>
    </font>
    <font>
      <i/>
      <sz val="12"/>
      <name val="Arial"/>
      <family val="2"/>
    </font>
    <font>
      <sz val="11"/>
      <name val="Arial"/>
      <family val="2"/>
    </font>
    <font>
      <sz val="11"/>
      <name val="Arial Narrow"/>
      <family val="2"/>
    </font>
    <font>
      <b/>
      <sz val="11"/>
      <name val="Arial"/>
      <family val="2"/>
    </font>
    <font>
      <b/>
      <sz val="10"/>
      <color indexed="24"/>
      <name val="Arial"/>
      <family val="2"/>
    </font>
    <font>
      <i/>
      <sz val="9"/>
      <name val="Arial Narrow"/>
      <family val="2"/>
    </font>
    <font>
      <i/>
      <sz val="9"/>
      <color indexed="24"/>
      <name val="Arial Narrow"/>
      <family val="2"/>
    </font>
    <font>
      <b/>
      <sz val="12"/>
      <name val="Arial"/>
      <family val="2"/>
    </font>
    <font>
      <b/>
      <vertAlign val="subscript"/>
      <sz val="12"/>
      <name val="Arial"/>
      <family val="2"/>
    </font>
    <font>
      <b/>
      <vertAlign val="subscript"/>
      <sz val="11"/>
      <name val="Arial"/>
      <family val="2"/>
    </font>
    <font>
      <vertAlign val="subscript"/>
      <sz val="11"/>
      <name val="Arial"/>
      <family val="2"/>
    </font>
    <font>
      <vertAlign val="superscript"/>
      <sz val="11"/>
      <name val="Arial"/>
      <family val="2"/>
    </font>
    <font>
      <b/>
      <sz val="11"/>
      <name val="Arial"/>
      <family val="2"/>
    </font>
    <font>
      <b/>
      <sz val="9"/>
      <name val="Arial Narrow"/>
      <family val="2"/>
    </font>
    <font>
      <b/>
      <sz val="9"/>
      <color indexed="24"/>
      <name val="Arial Narrow"/>
      <family val="2"/>
    </font>
    <font>
      <vertAlign val="subscript"/>
      <sz val="12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4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5" fillId="0" borderId="1">
      <alignment horizontal="center"/>
    </xf>
    <xf numFmtId="0" fontId="4" fillId="0" borderId="2" applyNumberFormat="0" applyFont="0" applyFill="0" applyAlignment="0" applyProtection="0"/>
    <xf numFmtId="2" fontId="4" fillId="0" borderId="0" applyFont="0" applyFill="0" applyBorder="0" applyAlignment="0" applyProtection="0"/>
  </cellStyleXfs>
  <cellXfs count="748">
    <xf numFmtId="0" fontId="0" fillId="0" borderId="0" xfId="0"/>
    <xf numFmtId="165" fontId="6" fillId="0" borderId="0" xfId="0" applyNumberFormat="1" applyFont="1"/>
    <xf numFmtId="0" fontId="6" fillId="0" borderId="0" xfId="0" applyFont="1"/>
    <xf numFmtId="0" fontId="0" fillId="0" borderId="0" xfId="0" applyAlignment="1"/>
    <xf numFmtId="0" fontId="7" fillId="0" borderId="3" xfId="0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9" fontId="8" fillId="0" borderId="1" xfId="0" applyNumberFormat="1" applyFont="1" applyBorder="1" applyAlignment="1">
      <alignment horizontal="center" vertical="center"/>
    </xf>
    <xf numFmtId="9" fontId="8" fillId="0" borderId="0" xfId="0" applyNumberFormat="1" applyFont="1" applyBorder="1" applyAlignment="1">
      <alignment horizontal="center" vertical="center"/>
    </xf>
    <xf numFmtId="9" fontId="8" fillId="0" borderId="6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49" fontId="8" fillId="0" borderId="7" xfId="0" applyNumberFormat="1" applyFont="1" applyBorder="1" applyAlignment="1">
      <alignment horizontal="center" vertical="center" wrapText="1"/>
    </xf>
    <xf numFmtId="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3" fontId="8" fillId="0" borderId="0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 wrapText="1"/>
    </xf>
    <xf numFmtId="49" fontId="11" fillId="0" borderId="6" xfId="0" applyNumberFormat="1" applyFont="1" applyBorder="1" applyAlignment="1">
      <alignment horizontal="center" vertical="center" wrapText="1"/>
    </xf>
    <xf numFmtId="167" fontId="8" fillId="0" borderId="1" xfId="0" applyNumberFormat="1" applyFont="1" applyBorder="1" applyAlignment="1">
      <alignment horizontal="center" vertical="center"/>
    </xf>
    <xf numFmtId="167" fontId="8" fillId="0" borderId="6" xfId="0" applyNumberFormat="1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167" fontId="8" fillId="0" borderId="0" xfId="0" applyNumberFormat="1" applyFont="1" applyBorder="1" applyAlignment="1">
      <alignment horizontal="center" vertical="center"/>
    </xf>
    <xf numFmtId="0" fontId="13" fillId="0" borderId="1" xfId="0" applyFont="1" applyBorder="1"/>
    <xf numFmtId="0" fontId="13" fillId="0" borderId="0" xfId="0" applyFont="1" applyBorder="1"/>
    <xf numFmtId="165" fontId="13" fillId="0" borderId="1" xfId="0" applyNumberFormat="1" applyFont="1" applyBorder="1" applyAlignment="1">
      <alignment horizontal="center" vertical="center"/>
    </xf>
    <xf numFmtId="9" fontId="11" fillId="0" borderId="6" xfId="0" applyNumberFormat="1" applyFont="1" applyBorder="1" applyAlignment="1">
      <alignment horizontal="center" vertical="center"/>
    </xf>
    <xf numFmtId="9" fontId="11" fillId="0" borderId="1" xfId="0" applyNumberFormat="1" applyFont="1" applyBorder="1" applyAlignment="1">
      <alignment horizontal="center" vertical="center"/>
    </xf>
    <xf numFmtId="9" fontId="11" fillId="0" borderId="0" xfId="0" applyNumberFormat="1" applyFont="1" applyBorder="1" applyAlignment="1">
      <alignment horizontal="center" vertical="center"/>
    </xf>
    <xf numFmtId="9" fontId="18" fillId="0" borderId="1" xfId="0" applyNumberFormat="1" applyFont="1" applyBorder="1" applyAlignment="1">
      <alignment horizontal="center"/>
    </xf>
    <xf numFmtId="9" fontId="18" fillId="0" borderId="0" xfId="0" applyNumberFormat="1" applyFont="1" applyBorder="1" applyAlignment="1">
      <alignment horizontal="center"/>
    </xf>
    <xf numFmtId="0" fontId="0" fillId="0" borderId="0" xfId="0" applyBorder="1"/>
    <xf numFmtId="165" fontId="8" fillId="0" borderId="1" xfId="0" applyNumberFormat="1" applyFont="1" applyBorder="1" applyAlignment="1">
      <alignment horizontal="center" vertical="center"/>
    </xf>
    <xf numFmtId="165" fontId="8" fillId="0" borderId="0" xfId="0" applyNumberFormat="1" applyFont="1" applyBorder="1" applyAlignment="1">
      <alignment horizontal="center" vertical="center"/>
    </xf>
    <xf numFmtId="0" fontId="0" fillId="0" borderId="1" xfId="0" applyBorder="1"/>
    <xf numFmtId="9" fontId="8" fillId="0" borderId="4" xfId="0" applyNumberFormat="1" applyFont="1" applyBorder="1" applyAlignment="1">
      <alignment horizontal="center" vertical="center"/>
    </xf>
    <xf numFmtId="9" fontId="8" fillId="0" borderId="3" xfId="0" applyNumberFormat="1" applyFont="1" applyBorder="1" applyAlignment="1">
      <alignment horizontal="center" vertical="center"/>
    </xf>
    <xf numFmtId="9" fontId="8" fillId="0" borderId="5" xfId="0" applyNumberFormat="1" applyFont="1" applyBorder="1" applyAlignment="1">
      <alignment horizontal="center" vertical="center"/>
    </xf>
    <xf numFmtId="9" fontId="7" fillId="0" borderId="0" xfId="0" applyNumberFormat="1" applyFont="1" applyBorder="1" applyAlignment="1">
      <alignment horizontal="center" vertical="center"/>
    </xf>
    <xf numFmtId="165" fontId="21" fillId="0" borderId="0" xfId="0" applyNumberFormat="1" applyFont="1"/>
    <xf numFmtId="1" fontId="8" fillId="0" borderId="1" xfId="0" applyNumberFormat="1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1" fontId="0" fillId="0" borderId="0" xfId="0" applyNumberFormat="1"/>
    <xf numFmtId="9" fontId="7" fillId="0" borderId="1" xfId="0" applyNumberFormat="1" applyFont="1" applyBorder="1" applyAlignment="1">
      <alignment horizontal="center" vertical="center"/>
    </xf>
    <xf numFmtId="49" fontId="24" fillId="0" borderId="0" xfId="0" applyNumberFormat="1" applyFont="1" applyBorder="1" applyAlignment="1">
      <alignment horizontal="center" vertical="center" wrapText="1"/>
    </xf>
    <xf numFmtId="0" fontId="28" fillId="0" borderId="0" xfId="0" applyFont="1"/>
    <xf numFmtId="0" fontId="16" fillId="0" borderId="0" xfId="0" applyFont="1" applyBorder="1" applyAlignment="1">
      <alignment horizontal="center" vertical="center" wrapText="1"/>
    </xf>
    <xf numFmtId="9" fontId="8" fillId="0" borderId="0" xfId="0" applyNumberFormat="1" applyFont="1" applyBorder="1" applyAlignment="1">
      <alignment horizontal="center" vertical="center" wrapText="1"/>
    </xf>
    <xf numFmtId="9" fontId="11" fillId="0" borderId="0" xfId="0" applyNumberFormat="1" applyFont="1" applyBorder="1" applyAlignment="1">
      <alignment horizontal="center" vertical="center" wrapText="1"/>
    </xf>
    <xf numFmtId="9" fontId="11" fillId="0" borderId="6" xfId="0" applyNumberFormat="1" applyFont="1" applyBorder="1" applyAlignment="1">
      <alignment horizontal="center" vertical="center" wrapText="1"/>
    </xf>
    <xf numFmtId="9" fontId="25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9" fontId="11" fillId="0" borderId="7" xfId="0" applyNumberFormat="1" applyFont="1" applyBorder="1" applyAlignment="1">
      <alignment horizontal="center" vertical="center"/>
    </xf>
    <xf numFmtId="3" fontId="2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9" fontId="24" fillId="0" borderId="0" xfId="0" applyNumberFormat="1" applyFont="1" applyBorder="1" applyAlignment="1">
      <alignment horizontal="center" vertical="center" wrapText="1"/>
    </xf>
    <xf numFmtId="0" fontId="0" fillId="0" borderId="3" xfId="0" applyBorder="1"/>
    <xf numFmtId="49" fontId="11" fillId="0" borderId="10" xfId="0" applyNumberFormat="1" applyFont="1" applyBorder="1" applyAlignment="1">
      <alignment horizontal="center" vertical="center" wrapText="1"/>
    </xf>
    <xf numFmtId="9" fontId="35" fillId="0" borderId="1" xfId="0" applyNumberFormat="1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 wrapText="1"/>
    </xf>
    <xf numFmtId="49" fontId="37" fillId="0" borderId="0" xfId="0" applyNumberFormat="1" applyFont="1" applyBorder="1" applyAlignment="1">
      <alignment horizontal="center" vertical="center" wrapText="1"/>
    </xf>
    <xf numFmtId="3" fontId="6" fillId="0" borderId="0" xfId="0" applyNumberFormat="1" applyFont="1"/>
    <xf numFmtId="9" fontId="25" fillId="0" borderId="0" xfId="0" applyNumberFormat="1" applyFont="1" applyBorder="1" applyAlignment="1">
      <alignment horizontal="center" vertical="center" wrapText="1"/>
    </xf>
    <xf numFmtId="165" fontId="41" fillId="0" borderId="0" xfId="0" applyNumberFormat="1" applyFont="1"/>
    <xf numFmtId="167" fontId="8" fillId="0" borderId="3" xfId="0" applyNumberFormat="1" applyFont="1" applyBorder="1" applyAlignment="1">
      <alignment horizontal="center" vertical="center"/>
    </xf>
    <xf numFmtId="9" fontId="18" fillId="0" borderId="4" xfId="0" applyNumberFormat="1" applyFont="1" applyBorder="1" applyAlignment="1">
      <alignment horizontal="center"/>
    </xf>
    <xf numFmtId="9" fontId="18" fillId="0" borderId="3" xfId="0" applyNumberFormat="1" applyFont="1" applyBorder="1" applyAlignment="1">
      <alignment horizontal="center"/>
    </xf>
    <xf numFmtId="9" fontId="11" fillId="0" borderId="5" xfId="0" applyNumberFormat="1" applyFont="1" applyBorder="1" applyAlignment="1">
      <alignment horizontal="center" vertical="center"/>
    </xf>
    <xf numFmtId="9" fontId="11" fillId="0" borderId="3" xfId="0" applyNumberFormat="1" applyFont="1" applyBorder="1" applyAlignment="1">
      <alignment horizontal="center" vertical="center"/>
    </xf>
    <xf numFmtId="9" fontId="8" fillId="0" borderId="9" xfId="0" applyNumberFormat="1" applyFont="1" applyBorder="1" applyAlignment="1">
      <alignment horizontal="center" vertical="center"/>
    </xf>
    <xf numFmtId="2" fontId="0" fillId="0" borderId="0" xfId="0" applyNumberFormat="1"/>
    <xf numFmtId="166" fontId="3" fillId="0" borderId="0" xfId="0" applyNumberFormat="1" applyFont="1"/>
    <xf numFmtId="9" fontId="8" fillId="0" borderId="1" xfId="0" applyNumberFormat="1" applyFont="1" applyBorder="1" applyAlignment="1">
      <alignment horizontal="center" vertical="center" wrapText="1"/>
    </xf>
    <xf numFmtId="9" fontId="8" fillId="0" borderId="6" xfId="0" applyNumberFormat="1" applyFont="1" applyBorder="1" applyAlignment="1">
      <alignment horizontal="center" vertical="center" wrapText="1"/>
    </xf>
    <xf numFmtId="9" fontId="7" fillId="0" borderId="6" xfId="0" applyNumberFormat="1" applyFont="1" applyBorder="1" applyAlignment="1">
      <alignment horizontal="center" vertical="center"/>
    </xf>
    <xf numFmtId="9" fontId="7" fillId="0" borderId="3" xfId="0" applyNumberFormat="1" applyFont="1" applyBorder="1" applyAlignment="1">
      <alignment horizontal="center" vertical="center"/>
    </xf>
    <xf numFmtId="9" fontId="7" fillId="0" borderId="5" xfId="0" applyNumberFormat="1" applyFont="1" applyBorder="1" applyAlignment="1">
      <alignment horizontal="center" vertical="center"/>
    </xf>
    <xf numFmtId="9" fontId="7" fillId="0" borderId="4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9" fontId="16" fillId="0" borderId="1" xfId="0" applyNumberFormat="1" applyFont="1" applyBorder="1" applyAlignment="1">
      <alignment horizontal="center" vertical="center" wrapText="1"/>
    </xf>
    <xf numFmtId="9" fontId="16" fillId="0" borderId="0" xfId="0" applyNumberFormat="1" applyFont="1" applyBorder="1" applyAlignment="1">
      <alignment horizontal="center" vertical="center" wrapText="1"/>
    </xf>
    <xf numFmtId="9" fontId="8" fillId="0" borderId="10" xfId="0" applyNumberFormat="1" applyFont="1" applyBorder="1" applyAlignment="1">
      <alignment horizontal="center" vertical="center"/>
    </xf>
    <xf numFmtId="9" fontId="8" fillId="0" borderId="8" xfId="0" applyNumberFormat="1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 wrapText="1"/>
    </xf>
    <xf numFmtId="9" fontId="7" fillId="0" borderId="11" xfId="0" applyNumberFormat="1" applyFont="1" applyBorder="1" applyAlignment="1">
      <alignment horizontal="center" vertical="center"/>
    </xf>
    <xf numFmtId="9" fontId="7" fillId="0" borderId="7" xfId="0" applyNumberFormat="1" applyFont="1" applyBorder="1" applyAlignment="1">
      <alignment horizontal="center" vertical="center"/>
    </xf>
    <xf numFmtId="3" fontId="8" fillId="0" borderId="4" xfId="0" applyNumberFormat="1" applyFont="1" applyBorder="1" applyAlignment="1">
      <alignment horizontal="center" vertical="center"/>
    </xf>
    <xf numFmtId="3" fontId="8" fillId="0" borderId="3" xfId="0" applyNumberFormat="1" applyFont="1" applyBorder="1" applyAlignment="1">
      <alignment horizontal="center" vertical="center"/>
    </xf>
    <xf numFmtId="0" fontId="24" fillId="0" borderId="3" xfId="0" applyFont="1" applyBorder="1" applyAlignment="1">
      <alignment horizontal="center" vertical="center" wrapText="1"/>
    </xf>
    <xf numFmtId="3" fontId="16" fillId="0" borderId="1" xfId="0" applyNumberFormat="1" applyFont="1" applyBorder="1" applyAlignment="1">
      <alignment horizontal="center" vertical="center" wrapText="1"/>
    </xf>
    <xf numFmtId="3" fontId="16" fillId="0" borderId="0" xfId="0" applyNumberFormat="1" applyFont="1" applyBorder="1" applyAlignment="1">
      <alignment horizontal="center" vertical="center" wrapText="1"/>
    </xf>
    <xf numFmtId="9" fontId="8" fillId="0" borderId="11" xfId="0" applyNumberFormat="1" applyFont="1" applyBorder="1" applyAlignment="1">
      <alignment horizontal="center" vertical="center"/>
    </xf>
    <xf numFmtId="0" fontId="23" fillId="0" borderId="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9" fontId="35" fillId="0" borderId="0" xfId="0" applyNumberFormat="1" applyFont="1" applyBorder="1" applyAlignment="1">
      <alignment horizontal="center" vertical="center"/>
    </xf>
    <xf numFmtId="9" fontId="24" fillId="0" borderId="12" xfId="0" applyNumberFormat="1" applyFont="1" applyBorder="1" applyAlignment="1">
      <alignment horizontal="center" vertical="center"/>
    </xf>
    <xf numFmtId="9" fontId="8" fillId="0" borderId="12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4" fillId="0" borderId="14" xfId="0" applyFont="1" applyBorder="1"/>
    <xf numFmtId="0" fontId="4" fillId="0" borderId="13" xfId="0" applyFont="1" applyBorder="1"/>
    <xf numFmtId="0" fontId="10" fillId="0" borderId="14" xfId="0" applyFont="1" applyBorder="1" applyAlignment="1">
      <alignment horizontal="center" vertical="center" wrapText="1"/>
    </xf>
    <xf numFmtId="49" fontId="11" fillId="0" borderId="15" xfId="0" applyNumberFormat="1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166" fontId="8" fillId="0" borderId="0" xfId="0" applyNumberFormat="1" applyFont="1" applyBorder="1" applyAlignment="1">
      <alignment horizontal="center" vertical="center"/>
    </xf>
    <xf numFmtId="166" fontId="8" fillId="0" borderId="15" xfId="0" applyNumberFormat="1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 wrapText="1"/>
    </xf>
    <xf numFmtId="3" fontId="8" fillId="0" borderId="12" xfId="0" applyNumberFormat="1" applyFont="1" applyBorder="1" applyAlignment="1">
      <alignment horizontal="center" vertical="center"/>
    </xf>
    <xf numFmtId="49" fontId="8" fillId="0" borderId="18" xfId="0" applyNumberFormat="1" applyFont="1" applyBorder="1" applyAlignment="1">
      <alignment horizontal="center" vertical="center" wrapText="1"/>
    </xf>
    <xf numFmtId="49" fontId="8" fillId="0" borderId="19" xfId="0" applyNumberFormat="1" applyFont="1" applyBorder="1" applyAlignment="1">
      <alignment horizontal="center" vertical="center" wrapText="1"/>
    </xf>
    <xf numFmtId="3" fontId="8" fillId="0" borderId="18" xfId="0" applyNumberFormat="1" applyFont="1" applyBorder="1" applyAlignment="1">
      <alignment horizontal="center" vertical="center"/>
    </xf>
    <xf numFmtId="9" fontId="8" fillId="0" borderId="19" xfId="0" applyNumberFormat="1" applyFont="1" applyBorder="1" applyAlignment="1">
      <alignment horizontal="center" vertical="center"/>
    </xf>
    <xf numFmtId="3" fontId="11" fillId="0" borderId="20" xfId="0" applyNumberFormat="1" applyFont="1" applyBorder="1" applyAlignment="1">
      <alignment horizontal="center" vertical="center"/>
    </xf>
    <xf numFmtId="9" fontId="11" fillId="0" borderId="22" xfId="0" applyNumberFormat="1" applyFont="1" applyBorder="1" applyAlignment="1">
      <alignment horizontal="center" vertical="center"/>
    </xf>
    <xf numFmtId="3" fontId="8" fillId="0" borderId="19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49" fontId="11" fillId="0" borderId="18" xfId="0" applyNumberFormat="1" applyFont="1" applyBorder="1" applyAlignment="1">
      <alignment horizontal="center" vertical="center" wrapText="1"/>
    </xf>
    <xf numFmtId="49" fontId="11" fillId="0" borderId="19" xfId="0" applyNumberFormat="1" applyFont="1" applyBorder="1" applyAlignment="1">
      <alignment horizontal="center" vertical="center" wrapText="1"/>
    </xf>
    <xf numFmtId="49" fontId="8" fillId="0" borderId="23" xfId="0" applyNumberFormat="1" applyFont="1" applyBorder="1" applyAlignment="1">
      <alignment horizontal="center" vertical="center" wrapText="1"/>
    </xf>
    <xf numFmtId="3" fontId="8" fillId="0" borderId="23" xfId="0" applyNumberFormat="1" applyFont="1" applyBorder="1" applyAlignment="1">
      <alignment horizontal="center" vertical="center"/>
    </xf>
    <xf numFmtId="0" fontId="4" fillId="0" borderId="24" xfId="0" applyFont="1" applyBorder="1" applyAlignment="1">
      <alignment vertical="center"/>
    </xf>
    <xf numFmtId="0" fontId="10" fillId="0" borderId="23" xfId="0" applyFont="1" applyBorder="1" applyAlignment="1">
      <alignment horizontal="center" vertical="center" wrapText="1"/>
    </xf>
    <xf numFmtId="9" fontId="8" fillId="0" borderId="23" xfId="0" applyNumberFormat="1" applyFont="1" applyBorder="1" applyAlignment="1">
      <alignment horizontal="center" vertical="center"/>
    </xf>
    <xf numFmtId="166" fontId="8" fillId="0" borderId="19" xfId="0" applyNumberFormat="1" applyFont="1" applyBorder="1" applyAlignment="1">
      <alignment horizontal="center" vertical="center"/>
    </xf>
    <xf numFmtId="3" fontId="8" fillId="0" borderId="15" xfId="0" applyNumberFormat="1" applyFont="1" applyBorder="1" applyAlignment="1">
      <alignment horizontal="center" vertical="center"/>
    </xf>
    <xf numFmtId="165" fontId="11" fillId="0" borderId="13" xfId="0" applyNumberFormat="1" applyFont="1" applyBorder="1" applyAlignment="1">
      <alignment horizontal="center" vertical="center" wrapText="1"/>
    </xf>
    <xf numFmtId="0" fontId="8" fillId="0" borderId="14" xfId="0" applyFont="1" applyBorder="1"/>
    <xf numFmtId="0" fontId="8" fillId="0" borderId="0" xfId="0" applyFont="1" applyBorder="1"/>
    <xf numFmtId="0" fontId="0" fillId="0" borderId="15" xfId="0" applyBorder="1"/>
    <xf numFmtId="0" fontId="24" fillId="0" borderId="14" xfId="0" applyFont="1" applyBorder="1"/>
    <xf numFmtId="3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13" fillId="0" borderId="16" xfId="0" applyFont="1" applyBorder="1"/>
    <xf numFmtId="0" fontId="0" fillId="0" borderId="12" xfId="0" applyBorder="1"/>
    <xf numFmtId="0" fontId="0" fillId="0" borderId="17" xfId="0" applyBorder="1"/>
    <xf numFmtId="165" fontId="11" fillId="0" borderId="26" xfId="0" applyNumberFormat="1" applyFont="1" applyBorder="1" applyAlignment="1">
      <alignment horizontal="center" vertical="center" wrapText="1"/>
    </xf>
    <xf numFmtId="3" fontId="11" fillId="0" borderId="27" xfId="0" applyNumberFormat="1" applyFont="1" applyBorder="1" applyAlignment="1">
      <alignment horizontal="center" vertical="center"/>
    </xf>
    <xf numFmtId="166" fontId="8" fillId="0" borderId="28" xfId="0" applyNumberFormat="1" applyFont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0" xfId="0" applyBorder="1" applyAlignment="1">
      <alignment wrapText="1"/>
    </xf>
    <xf numFmtId="0" fontId="13" fillId="0" borderId="13" xfId="0" applyFont="1" applyBorder="1"/>
    <xf numFmtId="0" fontId="16" fillId="0" borderId="30" xfId="0" applyFont="1" applyBorder="1" applyAlignment="1">
      <alignment horizontal="center" vertical="center" wrapText="1"/>
    </xf>
    <xf numFmtId="9" fontId="8" fillId="0" borderId="15" xfId="0" applyNumberFormat="1" applyFont="1" applyBorder="1" applyAlignment="1">
      <alignment horizontal="center" vertical="center"/>
    </xf>
    <xf numFmtId="165" fontId="8" fillId="0" borderId="13" xfId="0" applyNumberFormat="1" applyFont="1" applyBorder="1" applyAlignment="1">
      <alignment horizontal="center" vertical="center" wrapText="1"/>
    </xf>
    <xf numFmtId="0" fontId="4" fillId="0" borderId="30" xfId="0" applyFont="1" applyBorder="1" applyAlignment="1">
      <alignment vertical="center"/>
    </xf>
    <xf numFmtId="165" fontId="8" fillId="0" borderId="14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8" fillId="0" borderId="13" xfId="0" applyFont="1" applyBorder="1" applyAlignment="1">
      <alignment horizontal="center" vertical="center" wrapText="1"/>
    </xf>
    <xf numFmtId="0" fontId="0" fillId="0" borderId="14" xfId="0" applyBorder="1"/>
    <xf numFmtId="0" fontId="17" fillId="0" borderId="14" xfId="0" applyFont="1" applyBorder="1"/>
    <xf numFmtId="0" fontId="18" fillId="0" borderId="13" xfId="0" applyFont="1" applyBorder="1"/>
    <xf numFmtId="0" fontId="20" fillId="0" borderId="14" xfId="0" applyFont="1" applyBorder="1" applyAlignment="1">
      <alignment horizontal="center" vertical="center" wrapText="1"/>
    </xf>
    <xf numFmtId="165" fontId="8" fillId="0" borderId="15" xfId="0" applyNumberFormat="1" applyFont="1" applyBorder="1" applyAlignment="1">
      <alignment horizontal="center" vertical="center"/>
    </xf>
    <xf numFmtId="167" fontId="8" fillId="0" borderId="15" xfId="0" applyNumberFormat="1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 wrapText="1"/>
    </xf>
    <xf numFmtId="9" fontId="8" fillId="0" borderId="30" xfId="0" applyNumberFormat="1" applyFont="1" applyBorder="1" applyAlignment="1">
      <alignment horizontal="center" vertical="center"/>
    </xf>
    <xf numFmtId="9" fontId="8" fillId="0" borderId="31" xfId="0" applyNumberFormat="1" applyFont="1" applyBorder="1" applyAlignment="1">
      <alignment horizontal="center" vertical="center"/>
    </xf>
    <xf numFmtId="9" fontId="24" fillId="0" borderId="0" xfId="0" applyNumberFormat="1" applyFont="1" applyBorder="1" applyAlignment="1">
      <alignment horizontal="center" vertical="center"/>
    </xf>
    <xf numFmtId="0" fontId="24" fillId="0" borderId="0" xfId="0" applyFont="1" applyBorder="1"/>
    <xf numFmtId="3" fontId="24" fillId="0" borderId="0" xfId="0" applyNumberFormat="1" applyFont="1" applyBorder="1" applyAlignment="1">
      <alignment horizontal="center" vertical="center"/>
    </xf>
    <xf numFmtId="3" fontId="24" fillId="0" borderId="0" xfId="0" applyNumberFormat="1" applyFont="1" applyBorder="1" applyAlignment="1">
      <alignment horizontal="center"/>
    </xf>
    <xf numFmtId="3" fontId="24" fillId="0" borderId="0" xfId="0" applyNumberFormat="1" applyFont="1" applyBorder="1"/>
    <xf numFmtId="3" fontId="11" fillId="0" borderId="15" xfId="0" applyNumberFormat="1" applyFont="1" applyBorder="1" applyAlignment="1">
      <alignment horizontal="center" vertical="center" wrapText="1"/>
    </xf>
    <xf numFmtId="9" fontId="24" fillId="0" borderId="15" xfId="0" applyNumberFormat="1" applyFont="1" applyBorder="1" applyAlignment="1">
      <alignment horizontal="center" vertical="center"/>
    </xf>
    <xf numFmtId="9" fontId="24" fillId="0" borderId="0" xfId="0" applyNumberFormat="1" applyFont="1" applyBorder="1"/>
    <xf numFmtId="9" fontId="11" fillId="0" borderId="15" xfId="0" applyNumberFormat="1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9" fontId="10" fillId="0" borderId="0" xfId="0" applyNumberFormat="1" applyFont="1" applyBorder="1" applyAlignment="1">
      <alignment horizontal="center" vertical="center" wrapText="1"/>
    </xf>
    <xf numFmtId="9" fontId="7" fillId="0" borderId="0" xfId="0" applyNumberFormat="1" applyFont="1" applyBorder="1" applyAlignment="1">
      <alignment horizontal="center" vertical="center" wrapText="1"/>
    </xf>
    <xf numFmtId="9" fontId="11" fillId="0" borderId="15" xfId="0" applyNumberFormat="1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9" fontId="35" fillId="0" borderId="15" xfId="0" applyNumberFormat="1" applyFont="1" applyBorder="1" applyAlignment="1">
      <alignment horizontal="center" vertical="center"/>
    </xf>
    <xf numFmtId="17" fontId="24" fillId="0" borderId="0" xfId="0" applyNumberFormat="1" applyFont="1" applyBorder="1"/>
    <xf numFmtId="9" fontId="8" fillId="0" borderId="17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9" fontId="8" fillId="0" borderId="0" xfId="0" applyNumberFormat="1" applyFont="1" applyBorder="1" applyAlignment="1">
      <alignment horizontal="center"/>
    </xf>
    <xf numFmtId="9" fontId="8" fillId="0" borderId="15" xfId="0" applyNumberFormat="1" applyFont="1" applyBorder="1" applyAlignment="1">
      <alignment horizontal="center"/>
    </xf>
    <xf numFmtId="0" fontId="0" fillId="0" borderId="30" xfId="0" applyBorder="1"/>
    <xf numFmtId="0" fontId="25" fillId="0" borderId="32" xfId="0" applyFont="1" applyBorder="1" applyAlignment="1">
      <alignment horizontal="center" vertical="center" wrapText="1"/>
    </xf>
    <xf numFmtId="17" fontId="35" fillId="0" borderId="0" xfId="0" applyNumberFormat="1" applyFont="1" applyBorder="1"/>
    <xf numFmtId="49" fontId="37" fillId="0" borderId="15" xfId="0" applyNumberFormat="1" applyFont="1" applyBorder="1" applyAlignment="1">
      <alignment horizontal="center" vertical="center" wrapText="1"/>
    </xf>
    <xf numFmtId="9" fontId="35" fillId="0" borderId="0" xfId="0" applyNumberFormat="1" applyFont="1" applyBorder="1" applyAlignment="1">
      <alignment horizontal="center"/>
    </xf>
    <xf numFmtId="3" fontId="35" fillId="0" borderId="0" xfId="0" applyNumberFormat="1" applyFont="1" applyBorder="1" applyAlignment="1">
      <alignment horizontal="center" vertical="center"/>
    </xf>
    <xf numFmtId="9" fontId="44" fillId="0" borderId="15" xfId="0" applyNumberFormat="1" applyFont="1" applyBorder="1" applyAlignment="1">
      <alignment horizontal="center" vertical="center"/>
    </xf>
    <xf numFmtId="0" fontId="35" fillId="0" borderId="0" xfId="0" applyFont="1" applyBorder="1"/>
    <xf numFmtId="9" fontId="7" fillId="0" borderId="15" xfId="0" applyNumberFormat="1" applyFont="1" applyBorder="1" applyAlignment="1">
      <alignment horizontal="center" vertical="center"/>
    </xf>
    <xf numFmtId="9" fontId="7" fillId="0" borderId="30" xfId="0" applyNumberFormat="1" applyFont="1" applyBorder="1" applyAlignment="1">
      <alignment horizontal="center" vertical="center"/>
    </xf>
    <xf numFmtId="9" fontId="7" fillId="0" borderId="12" xfId="0" applyNumberFormat="1" applyFont="1" applyBorder="1" applyAlignment="1">
      <alignment horizontal="center" vertical="center"/>
    </xf>
    <xf numFmtId="9" fontId="7" fillId="0" borderId="17" xfId="0" applyNumberFormat="1" applyFont="1" applyBorder="1" applyAlignment="1">
      <alignment horizontal="center" vertical="center"/>
    </xf>
    <xf numFmtId="0" fontId="8" fillId="0" borderId="15" xfId="0" applyFont="1" applyBorder="1"/>
    <xf numFmtId="0" fontId="35" fillId="0" borderId="15" xfId="0" applyFont="1" applyBorder="1"/>
    <xf numFmtId="9" fontId="40" fillId="0" borderId="0" xfId="0" applyNumberFormat="1" applyFont="1" applyBorder="1" applyAlignment="1">
      <alignment horizontal="center" vertical="center"/>
    </xf>
    <xf numFmtId="9" fontId="35" fillId="0" borderId="15" xfId="0" applyNumberFormat="1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3" fontId="39" fillId="0" borderId="0" xfId="0" applyNumberFormat="1" applyFont="1" applyBorder="1" applyAlignment="1">
      <alignment horizontal="center" vertical="center" wrapText="1"/>
    </xf>
    <xf numFmtId="3" fontId="39" fillId="0" borderId="0" xfId="0" applyNumberFormat="1" applyFont="1" applyBorder="1" applyAlignment="1">
      <alignment horizontal="center"/>
    </xf>
    <xf numFmtId="3" fontId="9" fillId="0" borderId="0" xfId="0" applyNumberFormat="1" applyFont="1" applyBorder="1" applyAlignment="1">
      <alignment horizontal="center"/>
    </xf>
    <xf numFmtId="3" fontId="8" fillId="0" borderId="0" xfId="0" applyNumberFormat="1" applyFont="1" applyBorder="1" applyAlignment="1">
      <alignment horizontal="center" vertical="center" wrapText="1"/>
    </xf>
    <xf numFmtId="49" fontId="8" fillId="0" borderId="15" xfId="0" applyNumberFormat="1" applyFont="1" applyBorder="1" applyAlignment="1">
      <alignment horizontal="center" vertical="center" wrapText="1"/>
    </xf>
    <xf numFmtId="9" fontId="8" fillId="0" borderId="33" xfId="0" applyNumberFormat="1" applyFont="1" applyBorder="1" applyAlignment="1">
      <alignment horizontal="center" vertical="center"/>
    </xf>
    <xf numFmtId="0" fontId="0" fillId="0" borderId="0" xfId="0" applyBorder="1" applyAlignment="1"/>
    <xf numFmtId="9" fontId="8" fillId="0" borderId="32" xfId="0" applyNumberFormat="1" applyFont="1" applyBorder="1" applyAlignment="1">
      <alignment horizontal="center" vertical="center"/>
    </xf>
    <xf numFmtId="9" fontId="16" fillId="0" borderId="15" xfId="0" applyNumberFormat="1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3" fontId="8" fillId="0" borderId="33" xfId="0" applyNumberFormat="1" applyFont="1" applyBorder="1" applyAlignment="1">
      <alignment horizontal="center" vertical="center"/>
    </xf>
    <xf numFmtId="3" fontId="8" fillId="0" borderId="17" xfId="0" applyNumberFormat="1" applyFont="1" applyBorder="1" applyAlignment="1">
      <alignment horizontal="center" vertical="center"/>
    </xf>
    <xf numFmtId="3" fontId="39" fillId="0" borderId="14" xfId="0" applyNumberFormat="1" applyFont="1" applyBorder="1" applyAlignment="1">
      <alignment horizontal="center"/>
    </xf>
    <xf numFmtId="9" fontId="8" fillId="0" borderId="15" xfId="0" applyNumberFormat="1" applyFont="1" applyBorder="1" applyAlignment="1">
      <alignment horizontal="center" vertical="center" wrapText="1"/>
    </xf>
    <xf numFmtId="3" fontId="39" fillId="0" borderId="16" xfId="0" applyNumberFormat="1" applyFont="1" applyBorder="1" applyAlignment="1">
      <alignment horizontal="center"/>
    </xf>
    <xf numFmtId="3" fontId="9" fillId="0" borderId="12" xfId="0" applyNumberFormat="1" applyFont="1" applyBorder="1" applyAlignment="1">
      <alignment horizontal="center"/>
    </xf>
    <xf numFmtId="9" fontId="8" fillId="0" borderId="17" xfId="0" applyNumberFormat="1" applyFont="1" applyBorder="1" applyAlignment="1">
      <alignment horizontal="center" vertical="center" wrapText="1"/>
    </xf>
    <xf numFmtId="3" fontId="39" fillId="0" borderId="12" xfId="0" applyNumberFormat="1" applyFont="1" applyBorder="1" applyAlignment="1">
      <alignment horizontal="center"/>
    </xf>
    <xf numFmtId="9" fontId="8" fillId="0" borderId="12" xfId="0" applyNumberFormat="1" applyFont="1" applyBorder="1" applyAlignment="1">
      <alignment horizontal="center" vertical="center" wrapText="1"/>
    </xf>
    <xf numFmtId="49" fontId="7" fillId="0" borderId="14" xfId="0" applyNumberFormat="1" applyFont="1" applyBorder="1" applyAlignment="1">
      <alignment horizontal="center" vertical="center" wrapText="1"/>
    </xf>
    <xf numFmtId="9" fontId="7" fillId="0" borderId="14" xfId="0" applyNumberFormat="1" applyFont="1" applyBorder="1" applyAlignment="1">
      <alignment horizontal="center" vertical="center"/>
    </xf>
    <xf numFmtId="3" fontId="39" fillId="0" borderId="14" xfId="0" applyNumberFormat="1" applyFont="1" applyBorder="1" applyAlignment="1">
      <alignment horizontal="center" vertical="center" wrapText="1"/>
    </xf>
    <xf numFmtId="3" fontId="39" fillId="0" borderId="16" xfId="0" applyNumberFormat="1" applyFont="1" applyBorder="1" applyAlignment="1">
      <alignment horizontal="center" vertical="center" wrapText="1"/>
    </xf>
    <xf numFmtId="3" fontId="39" fillId="0" borderId="12" xfId="0" applyNumberFormat="1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 wrapText="1"/>
    </xf>
    <xf numFmtId="165" fontId="14" fillId="0" borderId="0" xfId="0" applyNumberFormat="1" applyFont="1" applyBorder="1" applyAlignment="1">
      <alignment horizontal="center" vertical="center" wrapText="1"/>
    </xf>
    <xf numFmtId="165" fontId="0" fillId="0" borderId="0" xfId="0" applyNumberFormat="1" applyBorder="1"/>
    <xf numFmtId="165" fontId="0" fillId="0" borderId="15" xfId="0" applyNumberFormat="1" applyBorder="1"/>
    <xf numFmtId="165" fontId="8" fillId="0" borderId="0" xfId="0" applyNumberFormat="1" applyFont="1" applyBorder="1" applyAlignment="1">
      <alignment horizontal="center"/>
    </xf>
    <xf numFmtId="165" fontId="8" fillId="0" borderId="15" xfId="0" applyNumberFormat="1" applyFont="1" applyBorder="1" applyAlignment="1">
      <alignment horizontal="center"/>
    </xf>
    <xf numFmtId="9" fontId="8" fillId="0" borderId="14" xfId="0" applyNumberFormat="1" applyFont="1" applyBorder="1" applyAlignment="1">
      <alignment horizontal="center" vertical="center" wrapText="1"/>
    </xf>
    <xf numFmtId="9" fontId="8" fillId="0" borderId="14" xfId="0" applyNumberFormat="1" applyFont="1" applyBorder="1" applyAlignment="1">
      <alignment horizontal="center" vertical="center"/>
    </xf>
    <xf numFmtId="9" fontId="8" fillId="0" borderId="16" xfId="0" applyNumberFormat="1" applyFont="1" applyBorder="1" applyAlignment="1">
      <alignment horizontal="center" vertical="center"/>
    </xf>
    <xf numFmtId="49" fontId="8" fillId="0" borderId="14" xfId="0" applyNumberFormat="1" applyFont="1" applyBorder="1" applyAlignment="1">
      <alignment horizontal="center" vertical="center" wrapText="1"/>
    </xf>
    <xf numFmtId="165" fontId="14" fillId="0" borderId="14" xfId="0" applyNumberFormat="1" applyFont="1" applyBorder="1" applyAlignment="1">
      <alignment horizontal="center" vertical="center" wrapText="1"/>
    </xf>
    <xf numFmtId="165" fontId="14" fillId="0" borderId="15" xfId="0" applyNumberFormat="1" applyFont="1" applyBorder="1" applyAlignment="1">
      <alignment horizontal="center" vertical="center" wrapText="1"/>
    </xf>
    <xf numFmtId="165" fontId="8" fillId="0" borderId="14" xfId="0" applyNumberFormat="1" applyFont="1" applyBorder="1" applyAlignment="1">
      <alignment horizontal="center" vertical="center"/>
    </xf>
    <xf numFmtId="165" fontId="8" fillId="0" borderId="16" xfId="0" applyNumberFormat="1" applyFont="1" applyBorder="1" applyAlignment="1">
      <alignment horizontal="center" vertical="center"/>
    </xf>
    <xf numFmtId="165" fontId="8" fillId="0" borderId="12" xfId="0" applyNumberFormat="1" applyFont="1" applyBorder="1" applyAlignment="1">
      <alignment horizontal="center" vertical="center"/>
    </xf>
    <xf numFmtId="165" fontId="8" fillId="0" borderId="17" xfId="0" applyNumberFormat="1" applyFont="1" applyBorder="1" applyAlignment="1">
      <alignment horizontal="center" vertical="center"/>
    </xf>
    <xf numFmtId="165" fontId="8" fillId="0" borderId="12" xfId="0" applyNumberFormat="1" applyFont="1" applyBorder="1" applyAlignment="1">
      <alignment horizontal="center"/>
    </xf>
    <xf numFmtId="165" fontId="8" fillId="0" borderId="17" xfId="0" applyNumberFormat="1" applyFont="1" applyBorder="1" applyAlignment="1">
      <alignment horizontal="center"/>
    </xf>
    <xf numFmtId="0" fontId="8" fillId="0" borderId="37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9" fontId="7" fillId="0" borderId="33" xfId="0" applyNumberFormat="1" applyFont="1" applyBorder="1" applyAlignment="1">
      <alignment horizontal="center" vertical="center"/>
    </xf>
    <xf numFmtId="0" fontId="0" fillId="0" borderId="16" xfId="0" applyBorder="1"/>
    <xf numFmtId="0" fontId="24" fillId="0" borderId="30" xfId="0" applyFont="1" applyBorder="1" applyAlignment="1">
      <alignment horizontal="center" vertical="center" wrapText="1"/>
    </xf>
    <xf numFmtId="3" fontId="16" fillId="0" borderId="15" xfId="0" applyNumberFormat="1" applyFont="1" applyBorder="1" applyAlignment="1">
      <alignment horizontal="center" vertical="center" wrapText="1"/>
    </xf>
    <xf numFmtId="3" fontId="8" fillId="0" borderId="30" xfId="0" applyNumberFormat="1" applyFont="1" applyBorder="1" applyAlignment="1">
      <alignment horizontal="center" vertical="center"/>
    </xf>
    <xf numFmtId="9" fontId="7" fillId="0" borderId="38" xfId="0" applyNumberFormat="1" applyFont="1" applyBorder="1" applyAlignment="1">
      <alignment horizontal="center" vertical="center"/>
    </xf>
    <xf numFmtId="9" fontId="8" fillId="0" borderId="38" xfId="0" applyNumberFormat="1" applyFont="1" applyBorder="1" applyAlignment="1">
      <alignment horizontal="center" vertical="center"/>
    </xf>
    <xf numFmtId="9" fontId="8" fillId="0" borderId="28" xfId="0" applyNumberFormat="1" applyFont="1" applyBorder="1" applyAlignment="1">
      <alignment horizontal="center" vertical="center"/>
    </xf>
    <xf numFmtId="9" fontId="8" fillId="0" borderId="29" xfId="0" applyNumberFormat="1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0" fillId="0" borderId="0" xfId="0" applyBorder="1"/>
    <xf numFmtId="0" fontId="13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0" fillId="0" borderId="0" xfId="0" applyBorder="1"/>
    <xf numFmtId="0" fontId="16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0" fillId="0" borderId="0" xfId="0" applyBorder="1"/>
    <xf numFmtId="0" fontId="13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7" fillId="0" borderId="0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3" fontId="8" fillId="0" borderId="0" xfId="0" applyNumberFormat="1" applyFont="1"/>
    <xf numFmtId="0" fontId="0" fillId="0" borderId="0" xfId="0" applyBorder="1"/>
    <xf numFmtId="0" fontId="8" fillId="0" borderId="14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16" fillId="0" borderId="21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9" fontId="7" fillId="0" borderId="21" xfId="0" applyNumberFormat="1" applyFont="1" applyBorder="1" applyAlignment="1">
      <alignment horizontal="center" vertical="center"/>
    </xf>
    <xf numFmtId="9" fontId="8" fillId="0" borderId="21" xfId="0" applyNumberFormat="1" applyFont="1" applyBorder="1" applyAlignment="1">
      <alignment horizontal="center" vertical="center"/>
    </xf>
    <xf numFmtId="9" fontId="8" fillId="0" borderId="25" xfId="0" applyNumberFormat="1" applyFont="1" applyBorder="1" applyAlignment="1">
      <alignment horizontal="center" vertical="center"/>
    </xf>
    <xf numFmtId="11" fontId="0" fillId="0" borderId="0" xfId="0" applyNumberFormat="1"/>
    <xf numFmtId="0" fontId="22" fillId="0" borderId="3" xfId="0" applyFont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0" fontId="10" fillId="0" borderId="55" xfId="0" applyFont="1" applyBorder="1" applyAlignment="1">
      <alignment horizontal="center" vertical="center" wrapText="1"/>
    </xf>
    <xf numFmtId="0" fontId="8" fillId="0" borderId="55" xfId="0" applyFont="1" applyBorder="1" applyAlignment="1">
      <alignment horizontal="center" vertical="center" wrapText="1"/>
    </xf>
    <xf numFmtId="0" fontId="13" fillId="0" borderId="63" xfId="0" applyFont="1" applyBorder="1" applyAlignment="1">
      <alignment horizontal="center" vertical="center" wrapText="1"/>
    </xf>
    <xf numFmtId="0" fontId="8" fillId="0" borderId="63" xfId="0" applyFont="1" applyBorder="1" applyAlignment="1">
      <alignment horizontal="center" vertical="center" wrapText="1"/>
    </xf>
    <xf numFmtId="0" fontId="8" fillId="0" borderId="64" xfId="0" applyFont="1" applyBorder="1" applyAlignment="1">
      <alignment horizontal="center" vertical="center" wrapText="1"/>
    </xf>
    <xf numFmtId="0" fontId="0" fillId="0" borderId="0" xfId="0" applyBorder="1"/>
    <xf numFmtId="0" fontId="8" fillId="0" borderId="14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4" fillId="0" borderId="0" xfId="0" applyFont="1"/>
    <xf numFmtId="0" fontId="8" fillId="0" borderId="14" xfId="0" applyFont="1" applyBorder="1" applyAlignment="1">
      <alignment horizontal="center" vertical="center" wrapText="1"/>
    </xf>
    <xf numFmtId="166" fontId="7" fillId="0" borderId="0" xfId="0" applyNumberFormat="1" applyFont="1" applyBorder="1" applyAlignment="1">
      <alignment horizontal="center" vertical="center"/>
    </xf>
    <xf numFmtId="166" fontId="7" fillId="0" borderId="21" xfId="0" applyNumberFormat="1" applyFont="1" applyBorder="1" applyAlignment="1">
      <alignment horizontal="center" vertical="center"/>
    </xf>
    <xf numFmtId="166" fontId="8" fillId="0" borderId="21" xfId="0" applyNumberFormat="1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16" fontId="0" fillId="0" borderId="0" xfId="0" applyNumberFormat="1"/>
    <xf numFmtId="0" fontId="8" fillId="0" borderId="14" xfId="0" applyFont="1" applyBorder="1" applyAlignment="1">
      <alignment horizontal="center" vertical="center" wrapText="1"/>
    </xf>
    <xf numFmtId="9" fontId="11" fillId="0" borderId="7" xfId="0" applyNumberFormat="1" applyFont="1" applyFill="1" applyBorder="1" applyAlignment="1">
      <alignment horizontal="center" vertical="center"/>
    </xf>
    <xf numFmtId="0" fontId="0" fillId="0" borderId="0" xfId="0" applyBorder="1"/>
    <xf numFmtId="0" fontId="8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167" fontId="8" fillId="0" borderId="5" xfId="0" applyNumberFormat="1" applyFont="1" applyBorder="1" applyAlignment="1">
      <alignment horizontal="center" vertical="center"/>
    </xf>
    <xf numFmtId="9" fontId="8" fillId="0" borderId="7" xfId="0" applyNumberFormat="1" applyFont="1" applyBorder="1" applyAlignment="1">
      <alignment horizontal="center" vertical="center" wrapText="1"/>
    </xf>
    <xf numFmtId="166" fontId="8" fillId="0" borderId="7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0" xfId="0" applyBorder="1"/>
    <xf numFmtId="0" fontId="13" fillId="0" borderId="6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3" fontId="0" fillId="0" borderId="0" xfId="0" applyNumberFormat="1"/>
    <xf numFmtId="3" fontId="11" fillId="0" borderId="65" xfId="0" applyNumberFormat="1" applyFont="1" applyBorder="1" applyAlignment="1">
      <alignment horizontal="center" vertical="center"/>
    </xf>
    <xf numFmtId="166" fontId="8" fillId="0" borderId="66" xfId="0" applyNumberFormat="1" applyFont="1" applyBorder="1" applyAlignment="1">
      <alignment horizontal="center" vertical="center"/>
    </xf>
    <xf numFmtId="168" fontId="11" fillId="0" borderId="66" xfId="0" applyNumberFormat="1" applyFont="1" applyBorder="1" applyAlignment="1">
      <alignment horizontal="center" vertical="center"/>
    </xf>
    <xf numFmtId="0" fontId="13" fillId="0" borderId="0" xfId="0" applyFont="1" applyFill="1" applyBorder="1" applyAlignment="1">
      <alignment vertical="center" wrapText="1"/>
    </xf>
    <xf numFmtId="3" fontId="8" fillId="0" borderId="14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Border="1"/>
    <xf numFmtId="0" fontId="8" fillId="0" borderId="14" xfId="0" applyFont="1" applyBorder="1" applyAlignment="1">
      <alignment horizontal="center" vertical="center" wrapText="1"/>
    </xf>
    <xf numFmtId="0" fontId="0" fillId="0" borderId="0" xfId="0" applyBorder="1"/>
    <xf numFmtId="0" fontId="8" fillId="0" borderId="14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0" fillId="0" borderId="0" xfId="0" applyBorder="1"/>
    <xf numFmtId="0" fontId="8" fillId="0" borderId="14" xfId="0" applyFont="1" applyBorder="1" applyAlignment="1">
      <alignment horizontal="center" vertical="center" wrapText="1"/>
    </xf>
    <xf numFmtId="0" fontId="16" fillId="0" borderId="39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165" fontId="8" fillId="0" borderId="0" xfId="0" applyNumberFormat="1" applyFont="1" applyBorder="1" applyAlignment="1">
      <alignment horizontal="center" vertical="center" wrapText="1"/>
    </xf>
    <xf numFmtId="0" fontId="0" fillId="0" borderId="47" xfId="0" applyBorder="1"/>
    <xf numFmtId="0" fontId="0" fillId="0" borderId="49" xfId="0" applyBorder="1"/>
    <xf numFmtId="0" fontId="7" fillId="0" borderId="40" xfId="0" applyFont="1" applyBorder="1" applyAlignment="1">
      <alignment horizontal="center" vertical="center" wrapText="1"/>
    </xf>
    <xf numFmtId="0" fontId="0" fillId="0" borderId="19" xfId="0" applyBorder="1"/>
    <xf numFmtId="1" fontId="8" fillId="0" borderId="73" xfId="0" applyNumberFormat="1" applyFont="1" applyBorder="1" applyAlignment="1">
      <alignment horizontal="center" vertical="center"/>
    </xf>
    <xf numFmtId="165" fontId="8" fillId="0" borderId="18" xfId="0" applyNumberFormat="1" applyFont="1" applyBorder="1" applyAlignment="1">
      <alignment horizontal="center" vertical="center" wrapText="1"/>
    </xf>
    <xf numFmtId="1" fontId="8" fillId="0" borderId="19" xfId="0" applyNumberFormat="1" applyFont="1" applyBorder="1" applyAlignment="1">
      <alignment horizontal="center" vertical="center"/>
    </xf>
    <xf numFmtId="1" fontId="0" fillId="0" borderId="0" xfId="0" applyNumberFormat="1" applyBorder="1"/>
    <xf numFmtId="1" fontId="0" fillId="0" borderId="19" xfId="0" applyNumberFormat="1" applyBorder="1"/>
    <xf numFmtId="1" fontId="8" fillId="0" borderId="0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49" fontId="11" fillId="0" borderId="4" xfId="0" applyNumberFormat="1" applyFont="1" applyBorder="1" applyAlignment="1">
      <alignment horizontal="center" vertical="center" wrapText="1"/>
    </xf>
    <xf numFmtId="49" fontId="11" fillId="0" borderId="3" xfId="0" applyNumberFormat="1" applyFont="1" applyBorder="1" applyAlignment="1">
      <alignment horizontal="center" vertical="center" wrapText="1"/>
    </xf>
    <xf numFmtId="49" fontId="11" fillId="0" borderId="30" xfId="0" applyNumberFormat="1" applyFont="1" applyBorder="1" applyAlignment="1">
      <alignment horizontal="center" vertical="center" wrapText="1"/>
    </xf>
    <xf numFmtId="165" fontId="8" fillId="0" borderId="8" xfId="0" applyNumberFormat="1" applyFont="1" applyBorder="1" applyAlignment="1">
      <alignment horizontal="center" vertical="center"/>
    </xf>
    <xf numFmtId="1" fontId="8" fillId="0" borderId="8" xfId="0" applyNumberFormat="1" applyFont="1" applyBorder="1" applyAlignment="1">
      <alignment horizontal="center" vertical="center"/>
    </xf>
    <xf numFmtId="165" fontId="8" fillId="0" borderId="3" xfId="0" applyNumberFormat="1" applyFont="1" applyBorder="1" applyAlignment="1">
      <alignment horizontal="center" vertical="center"/>
    </xf>
    <xf numFmtId="165" fontId="8" fillId="0" borderId="50" xfId="0" applyNumberFormat="1" applyFont="1" applyBorder="1" applyAlignment="1">
      <alignment horizontal="center" vertical="center"/>
    </xf>
    <xf numFmtId="165" fontId="8" fillId="0" borderId="6" xfId="0" applyNumberFormat="1" applyFont="1" applyBorder="1" applyAlignment="1">
      <alignment horizontal="center" vertical="center"/>
    </xf>
    <xf numFmtId="1" fontId="8" fillId="0" borderId="3" xfId="0" applyNumberFormat="1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 wrapText="1"/>
    </xf>
    <xf numFmtId="49" fontId="11" fillId="0" borderId="39" xfId="0" applyNumberFormat="1" applyFont="1" applyBorder="1" applyAlignment="1">
      <alignment horizontal="center" vertical="center" wrapText="1"/>
    </xf>
    <xf numFmtId="165" fontId="4" fillId="0" borderId="0" xfId="0" applyNumberFormat="1" applyFont="1" applyAlignment="1">
      <alignment vertical="center"/>
    </xf>
    <xf numFmtId="0" fontId="0" fillId="0" borderId="0" xfId="0" applyBorder="1"/>
    <xf numFmtId="0" fontId="8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0" fillId="0" borderId="0" xfId="0" applyBorder="1"/>
    <xf numFmtId="0" fontId="8" fillId="0" borderId="6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9" fontId="8" fillId="0" borderId="79" xfId="0" applyNumberFormat="1" applyFont="1" applyBorder="1" applyAlignment="1">
      <alignment horizontal="center" vertical="center"/>
    </xf>
    <xf numFmtId="0" fontId="8" fillId="0" borderId="0" xfId="0" applyFont="1"/>
    <xf numFmtId="0" fontId="0" fillId="0" borderId="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0" xfId="0" applyBorder="1"/>
    <xf numFmtId="0" fontId="13" fillId="0" borderId="0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16" fontId="24" fillId="0" borderId="0" xfId="0" applyNumberFormat="1" applyFont="1" applyBorder="1"/>
    <xf numFmtId="0" fontId="13" fillId="0" borderId="20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0" fillId="0" borderId="21" xfId="0" applyBorder="1" applyAlignment="1">
      <alignment wrapText="1"/>
    </xf>
    <xf numFmtId="0" fontId="0" fillId="0" borderId="22" xfId="0" applyBorder="1" applyAlignment="1">
      <alignment wrapText="1"/>
    </xf>
    <xf numFmtId="9" fontId="8" fillId="0" borderId="0" xfId="0" applyNumberFormat="1" applyFont="1"/>
    <xf numFmtId="0" fontId="0" fillId="0" borderId="19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9" fontId="0" fillId="0" borderId="33" xfId="0" applyNumberFormat="1" applyBorder="1"/>
    <xf numFmtId="166" fontId="8" fillId="0" borderId="1" xfId="0" applyNumberFormat="1" applyFont="1" applyBorder="1" applyAlignment="1">
      <alignment horizontal="center" vertical="center"/>
    </xf>
    <xf numFmtId="9" fontId="8" fillId="0" borderId="50" xfId="0" applyNumberFormat="1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 wrapText="1"/>
    </xf>
    <xf numFmtId="166" fontId="8" fillId="0" borderId="6" xfId="0" applyNumberFormat="1" applyFont="1" applyBorder="1" applyAlignment="1">
      <alignment horizontal="center" vertical="center"/>
    </xf>
    <xf numFmtId="9" fontId="7" fillId="0" borderId="79" xfId="0" applyNumberFormat="1" applyFont="1" applyBorder="1" applyAlignment="1">
      <alignment horizontal="center" vertical="center"/>
    </xf>
    <xf numFmtId="166" fontId="8" fillId="0" borderId="33" xfId="0" applyNumberFormat="1" applyFont="1" applyBorder="1" applyAlignment="1">
      <alignment horizontal="center" vertical="center"/>
    </xf>
    <xf numFmtId="166" fontId="8" fillId="0" borderId="12" xfId="0" applyNumberFormat="1" applyFont="1" applyBorder="1" applyAlignment="1">
      <alignment horizontal="center" vertical="center"/>
    </xf>
    <xf numFmtId="166" fontId="8" fillId="0" borderId="81" xfId="0" applyNumberFormat="1" applyFont="1" applyBorder="1" applyAlignment="1">
      <alignment horizontal="center" vertical="center"/>
    </xf>
    <xf numFmtId="0" fontId="0" fillId="0" borderId="19" xfId="0" applyBorder="1" applyAlignment="1"/>
    <xf numFmtId="1" fontId="8" fillId="0" borderId="0" xfId="0" applyNumberFormat="1" applyFont="1" applyBorder="1" applyAlignment="1">
      <alignment horizontal="center"/>
    </xf>
    <xf numFmtId="1" fontId="8" fillId="0" borderId="19" xfId="0" applyNumberFormat="1" applyFont="1" applyBorder="1" applyAlignment="1">
      <alignment horizontal="center"/>
    </xf>
    <xf numFmtId="11" fontId="8" fillId="0" borderId="0" xfId="0" applyNumberFormat="1" applyFont="1"/>
    <xf numFmtId="0" fontId="0" fillId="0" borderId="0" xfId="0" applyBorder="1"/>
    <xf numFmtId="0" fontId="8" fillId="0" borderId="14" xfId="0" applyFont="1" applyBorder="1" applyAlignment="1">
      <alignment horizontal="center" vertical="center" wrapText="1"/>
    </xf>
    <xf numFmtId="0" fontId="0" fillId="0" borderId="52" xfId="0" applyBorder="1" applyAlignment="1">
      <alignment wrapText="1"/>
    </xf>
    <xf numFmtId="0" fontId="8" fillId="0" borderId="14" xfId="0" applyFont="1" applyBorder="1" applyAlignment="1">
      <alignment horizontal="center" vertical="center" wrapText="1"/>
    </xf>
    <xf numFmtId="0" fontId="35" fillId="0" borderId="52" xfId="0" applyFont="1" applyBorder="1" applyAlignment="1">
      <alignment wrapText="1"/>
    </xf>
    <xf numFmtId="3" fontId="8" fillId="0" borderId="0" xfId="0" applyNumberFormat="1" applyFont="1" applyBorder="1" applyAlignment="1">
      <alignment horizontal="right" vertical="center"/>
    </xf>
    <xf numFmtId="3" fontId="8" fillId="0" borderId="18" xfId="0" applyNumberFormat="1" applyFont="1" applyBorder="1"/>
    <xf numFmtId="3" fontId="8" fillId="0" borderId="19" xfId="0" applyNumberFormat="1" applyFont="1" applyBorder="1" applyAlignment="1">
      <alignment horizontal="right"/>
    </xf>
    <xf numFmtId="3" fontId="8" fillId="0" borderId="0" xfId="0" applyNumberFormat="1" applyFont="1" applyBorder="1" applyAlignment="1">
      <alignment horizontal="right"/>
    </xf>
    <xf numFmtId="0" fontId="0" fillId="0" borderId="21" xfId="0" applyBorder="1"/>
    <xf numFmtId="0" fontId="0" fillId="0" borderId="22" xfId="0" applyBorder="1"/>
    <xf numFmtId="9" fontId="8" fillId="0" borderId="42" xfId="0" applyNumberFormat="1" applyFont="1" applyBorder="1" applyAlignment="1">
      <alignment horizontal="center" vertical="center"/>
    </xf>
    <xf numFmtId="3" fontId="8" fillId="0" borderId="40" xfId="0" applyNumberFormat="1" applyFont="1" applyBorder="1" applyAlignment="1">
      <alignment horizontal="center" vertical="center"/>
    </xf>
    <xf numFmtId="9" fontId="8" fillId="0" borderId="39" xfId="0" applyNumberFormat="1" applyFont="1" applyBorder="1" applyAlignment="1">
      <alignment horizontal="center" vertical="center"/>
    </xf>
    <xf numFmtId="3" fontId="8" fillId="0" borderId="3" xfId="0" applyNumberFormat="1" applyFont="1" applyBorder="1"/>
    <xf numFmtId="3" fontId="8" fillId="0" borderId="39" xfId="0" applyNumberFormat="1" applyFont="1" applyBorder="1" applyAlignment="1">
      <alignment horizontal="center" vertical="center"/>
    </xf>
    <xf numFmtId="3" fontId="8" fillId="0" borderId="42" xfId="0" applyNumberFormat="1" applyFont="1" applyBorder="1" applyAlignment="1">
      <alignment horizontal="center" vertical="center"/>
    </xf>
    <xf numFmtId="3" fontId="8" fillId="0" borderId="40" xfId="0" applyNumberFormat="1" applyFont="1" applyBorder="1"/>
    <xf numFmtId="0" fontId="8" fillId="0" borderId="3" xfId="0" applyFont="1" applyBorder="1"/>
    <xf numFmtId="3" fontId="8" fillId="0" borderId="3" xfId="0" applyNumberFormat="1" applyFont="1" applyBorder="1" applyAlignment="1">
      <alignment horizontal="right" vertical="center"/>
    </xf>
    <xf numFmtId="3" fontId="8" fillId="0" borderId="39" xfId="0" applyNumberFormat="1" applyFont="1" applyBorder="1" applyAlignment="1">
      <alignment horizontal="right"/>
    </xf>
    <xf numFmtId="0" fontId="0" fillId="0" borderId="0" xfId="0" applyBorder="1"/>
    <xf numFmtId="0" fontId="8" fillId="0" borderId="14" xfId="0" applyFont="1" applyBorder="1" applyAlignment="1">
      <alignment horizontal="center" vertical="center" wrapText="1"/>
    </xf>
    <xf numFmtId="1" fontId="8" fillId="0" borderId="14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0" xfId="0" applyBorder="1"/>
    <xf numFmtId="0" fontId="13" fillId="0" borderId="6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4" fillId="0" borderId="18" xfId="0" applyFont="1" applyBorder="1"/>
    <xf numFmtId="0" fontId="13" fillId="0" borderId="40" xfId="0" applyFont="1" applyBorder="1"/>
    <xf numFmtId="0" fontId="10" fillId="0" borderId="18" xfId="0" applyFont="1" applyBorder="1" applyAlignment="1">
      <alignment horizontal="center" vertical="center" wrapText="1"/>
    </xf>
    <xf numFmtId="165" fontId="13" fillId="0" borderId="73" xfId="0" applyNumberFormat="1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 wrapText="1"/>
    </xf>
    <xf numFmtId="167" fontId="8" fillId="0" borderId="82" xfId="0" applyNumberFormat="1" applyFont="1" applyBorder="1" applyAlignment="1">
      <alignment horizontal="center" vertical="center"/>
    </xf>
    <xf numFmtId="167" fontId="8" fillId="0" borderId="21" xfId="0" applyNumberFormat="1" applyFont="1" applyBorder="1" applyAlignment="1">
      <alignment horizontal="center" vertical="center"/>
    </xf>
    <xf numFmtId="167" fontId="8" fillId="0" borderId="83" xfId="0" applyNumberFormat="1" applyFont="1" applyBorder="1" applyAlignment="1">
      <alignment horizontal="center" vertical="center"/>
    </xf>
    <xf numFmtId="165" fontId="13" fillId="0" borderId="82" xfId="0" applyNumberFormat="1" applyFont="1" applyBorder="1" applyAlignment="1">
      <alignment horizontal="center" vertical="center"/>
    </xf>
    <xf numFmtId="165" fontId="13" fillId="0" borderId="21" xfId="0" applyNumberFormat="1" applyFont="1" applyBorder="1" applyAlignment="1">
      <alignment horizontal="center" vertical="center"/>
    </xf>
    <xf numFmtId="165" fontId="24" fillId="0" borderId="22" xfId="0" applyNumberFormat="1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8" fillId="0" borderId="84" xfId="0" applyFont="1" applyBorder="1" applyAlignment="1">
      <alignment horizontal="center" vertical="center" wrapText="1"/>
    </xf>
    <xf numFmtId="9" fontId="8" fillId="0" borderId="47" xfId="0" applyNumberFormat="1" applyFont="1" applyBorder="1" applyAlignment="1">
      <alignment horizontal="center" vertical="center"/>
    </xf>
    <xf numFmtId="9" fontId="8" fillId="0" borderId="49" xfId="0" applyNumberFormat="1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 wrapText="1"/>
    </xf>
    <xf numFmtId="0" fontId="8" fillId="0" borderId="85" xfId="0" applyFont="1" applyBorder="1" applyAlignment="1">
      <alignment horizontal="center" vertical="center" wrapText="1"/>
    </xf>
    <xf numFmtId="9" fontId="8" fillId="0" borderId="22" xfId="0" applyNumberFormat="1" applyFont="1" applyBorder="1" applyAlignment="1">
      <alignment horizontal="center" vertical="center"/>
    </xf>
    <xf numFmtId="9" fontId="11" fillId="0" borderId="1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8" fillId="0" borderId="14" xfId="0" applyFont="1" applyBorder="1" applyAlignment="1">
      <alignment horizontal="center" vertical="center" wrapText="1"/>
    </xf>
    <xf numFmtId="0" fontId="8" fillId="0" borderId="7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67" xfId="0" applyFont="1" applyBorder="1" applyAlignment="1">
      <alignment horizontal="center"/>
    </xf>
    <xf numFmtId="9" fontId="8" fillId="0" borderId="0" xfId="0" applyNumberFormat="1" applyFont="1" applyBorder="1" applyAlignment="1">
      <alignment horizontal="right" vertical="center"/>
    </xf>
    <xf numFmtId="9" fontId="25" fillId="0" borderId="0" xfId="0" applyNumberFormat="1" applyFont="1" applyBorder="1" applyAlignment="1">
      <alignment horizontal="right" vertical="center"/>
    </xf>
    <xf numFmtId="0" fontId="0" fillId="0" borderId="0" xfId="0" applyBorder="1" applyAlignment="1"/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2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25" fillId="0" borderId="0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49" fillId="0" borderId="0" xfId="0" applyFont="1" applyBorder="1" applyAlignment="1">
      <alignment horizontal="center" vertical="center" wrapText="1"/>
    </xf>
    <xf numFmtId="0" fontId="0" fillId="0" borderId="0" xfId="0" applyBorder="1"/>
    <xf numFmtId="0" fontId="8" fillId="0" borderId="14" xfId="0" applyFont="1" applyBorder="1" applyAlignment="1">
      <alignment horizontal="center" vertical="center" wrapText="1"/>
    </xf>
    <xf numFmtId="3" fontId="25" fillId="0" borderId="16" xfId="0" applyNumberFormat="1" applyFont="1" applyBorder="1" applyAlignment="1">
      <alignment horizontal="center" vertical="center" wrapText="1"/>
    </xf>
    <xf numFmtId="3" fontId="25" fillId="0" borderId="12" xfId="0" applyNumberFormat="1" applyFont="1" applyBorder="1" applyAlignment="1">
      <alignment horizontal="center" vertical="center" wrapText="1"/>
    </xf>
    <xf numFmtId="3" fontId="39" fillId="0" borderId="17" xfId="0" applyNumberFormat="1" applyFont="1" applyBorder="1" applyAlignment="1">
      <alignment horizontal="center"/>
    </xf>
    <xf numFmtId="3" fontId="9" fillId="0" borderId="17" xfId="0" applyNumberFormat="1" applyFont="1" applyBorder="1" applyAlignment="1">
      <alignment horizontal="center"/>
    </xf>
    <xf numFmtId="9" fontId="10" fillId="0" borderId="0" xfId="0" applyNumberFormat="1" applyFont="1" applyBorder="1" applyAlignment="1">
      <alignment horizontal="center"/>
    </xf>
    <xf numFmtId="9" fontId="10" fillId="0" borderId="15" xfId="0" applyNumberFormat="1" applyFont="1" applyBorder="1" applyAlignment="1">
      <alignment horizontal="center"/>
    </xf>
    <xf numFmtId="165" fontId="39" fillId="0" borderId="0" xfId="0" applyNumberFormat="1" applyFont="1" applyBorder="1" applyAlignment="1">
      <alignment horizontal="center"/>
    </xf>
    <xf numFmtId="165" fontId="8" fillId="0" borderId="15" xfId="0" applyNumberFormat="1" applyFont="1" applyBorder="1" applyAlignment="1">
      <alignment horizontal="center" vertical="center" wrapText="1"/>
    </xf>
    <xf numFmtId="0" fontId="0" fillId="0" borderId="0" xfId="0" applyBorder="1"/>
    <xf numFmtId="0" fontId="8" fillId="0" borderId="14" xfId="0" applyFont="1" applyBorder="1" applyAlignment="1">
      <alignment horizontal="center" vertical="center" wrapText="1"/>
    </xf>
    <xf numFmtId="9" fontId="39" fillId="0" borderId="14" xfId="0" applyNumberFormat="1" applyFont="1" applyBorder="1" applyAlignment="1">
      <alignment horizontal="center" vertical="center" wrapText="1"/>
    </xf>
    <xf numFmtId="9" fontId="39" fillId="0" borderId="0" xfId="0" applyNumberFormat="1" applyFont="1" applyBorder="1" applyAlignment="1">
      <alignment horizontal="center" vertical="center" wrapText="1"/>
    </xf>
    <xf numFmtId="9" fontId="39" fillId="0" borderId="16" xfId="0" applyNumberFormat="1" applyFont="1" applyBorder="1" applyAlignment="1">
      <alignment horizontal="center" vertical="center" wrapText="1"/>
    </xf>
    <xf numFmtId="9" fontId="39" fillId="0" borderId="12" xfId="0" applyNumberFormat="1" applyFont="1" applyBorder="1" applyAlignment="1">
      <alignment horizontal="center" vertical="center" wrapText="1"/>
    </xf>
    <xf numFmtId="9" fontId="7" fillId="0" borderId="16" xfId="0" applyNumberFormat="1" applyFont="1" applyBorder="1" applyAlignment="1">
      <alignment horizontal="center" vertical="center"/>
    </xf>
    <xf numFmtId="9" fontId="8" fillId="0" borderId="60" xfId="0" applyNumberFormat="1" applyFont="1" applyBorder="1" applyAlignment="1">
      <alignment horizontal="center" vertical="center"/>
    </xf>
    <xf numFmtId="166" fontId="8" fillId="0" borderId="0" xfId="0" applyNumberFormat="1" applyFont="1"/>
    <xf numFmtId="169" fontId="8" fillId="0" borderId="0" xfId="0" applyNumberFormat="1" applyFont="1"/>
    <xf numFmtId="0" fontId="53" fillId="0" borderId="0" xfId="0" applyFont="1" applyAlignment="1">
      <alignment horizontal="center" vertical="center" wrapText="1" readingOrder="1"/>
    </xf>
    <xf numFmtId="0" fontId="8" fillId="0" borderId="0" xfId="0" applyFont="1" applyAlignment="1">
      <alignment wrapText="1" readingOrder="1"/>
    </xf>
    <xf numFmtId="0" fontId="8" fillId="0" borderId="0" xfId="0" applyFont="1" applyAlignment="1">
      <alignment wrapText="1"/>
    </xf>
    <xf numFmtId="10" fontId="8" fillId="0" borderId="0" xfId="0" applyNumberFormat="1" applyFont="1"/>
    <xf numFmtId="170" fontId="7" fillId="0" borderId="14" xfId="0" applyNumberFormat="1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4" xfId="0" applyFont="1" applyBorder="1" applyAlignment="1">
      <alignment horizontal="center" vertical="center" wrapText="1"/>
    </xf>
    <xf numFmtId="0" fontId="4" fillId="0" borderId="44" xfId="0" applyFont="1" applyBorder="1" applyAlignment="1"/>
    <xf numFmtId="0" fontId="4" fillId="0" borderId="45" xfId="0" applyFont="1" applyBorder="1" applyAlignment="1"/>
    <xf numFmtId="0" fontId="8" fillId="0" borderId="47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39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8" fillId="0" borderId="0" xfId="0" applyFont="1" applyBorder="1" applyAlignment="1"/>
    <xf numFmtId="0" fontId="0" fillId="0" borderId="0" xfId="0" applyBorder="1" applyAlignment="1"/>
    <xf numFmtId="0" fontId="7" fillId="0" borderId="21" xfId="0" applyFont="1" applyBorder="1" applyAlignment="1">
      <alignment horizontal="center" vertical="center" wrapText="1"/>
    </xf>
    <xf numFmtId="0" fontId="35" fillId="0" borderId="26" xfId="0" applyFont="1" applyBorder="1" applyAlignment="1">
      <alignment wrapText="1"/>
    </xf>
    <xf numFmtId="0" fontId="0" fillId="0" borderId="28" xfId="0" applyBorder="1" applyAlignment="1">
      <alignment wrapText="1"/>
    </xf>
    <xf numFmtId="0" fontId="0" fillId="0" borderId="29" xfId="0" applyBorder="1" applyAlignment="1">
      <alignment wrapText="1"/>
    </xf>
    <xf numFmtId="0" fontId="8" fillId="0" borderId="46" xfId="0" applyFont="1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8" fillId="0" borderId="47" xfId="0" applyFon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8" fillId="0" borderId="49" xfId="0" applyFont="1" applyBorder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4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39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 wrapText="1"/>
    </xf>
    <xf numFmtId="0" fontId="0" fillId="0" borderId="29" xfId="0" applyBorder="1" applyAlignment="1"/>
    <xf numFmtId="0" fontId="7" fillId="0" borderId="3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0" fillId="0" borderId="8" xfId="0" applyNumberFormat="1" applyBorder="1" applyAlignment="1">
      <alignment horizontal="center" vertical="center" wrapText="1"/>
    </xf>
    <xf numFmtId="0" fontId="0" fillId="0" borderId="50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0" fillId="0" borderId="0" xfId="0" applyNumberFormat="1" applyBorder="1" applyAlignment="1">
      <alignment horizontal="center" vertical="center" wrapText="1"/>
    </xf>
    <xf numFmtId="0" fontId="0" fillId="0" borderId="6" xfId="0" applyNumberForma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5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165" fontId="8" fillId="0" borderId="57" xfId="0" applyNumberFormat="1" applyFont="1" applyBorder="1" applyAlignment="1">
      <alignment horizontal="center" vertical="center" wrapText="1"/>
    </xf>
    <xf numFmtId="0" fontId="0" fillId="0" borderId="58" xfId="0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0" fontId="7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53" xfId="0" applyFont="1" applyBorder="1" applyAlignment="1">
      <alignment horizontal="center" vertical="center" wrapText="1"/>
    </xf>
    <xf numFmtId="0" fontId="13" fillId="0" borderId="54" xfId="0" applyFont="1" applyBorder="1" applyAlignment="1">
      <alignment horizontal="center" vertical="center" wrapText="1"/>
    </xf>
    <xf numFmtId="0" fontId="13" fillId="0" borderId="55" xfId="0" applyFont="1" applyBorder="1" applyAlignment="1">
      <alignment horizontal="center" vertical="center" wrapText="1"/>
    </xf>
    <xf numFmtId="0" fontId="13" fillId="0" borderId="56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8" xfId="0" applyBorder="1"/>
    <xf numFmtId="0" fontId="8" fillId="0" borderId="0" xfId="0" applyFont="1" applyBorder="1" applyAlignment="1">
      <alignment horizontal="center" vertical="center" wrapText="1"/>
    </xf>
    <xf numFmtId="0" fontId="0" fillId="0" borderId="0" xfId="0" applyBorder="1"/>
    <xf numFmtId="0" fontId="8" fillId="0" borderId="1" xfId="0" applyFont="1" applyBorder="1" applyAlignment="1">
      <alignment horizontal="center" vertical="center" wrapText="1"/>
    </xf>
    <xf numFmtId="0" fontId="13" fillId="0" borderId="6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60" xfId="0" applyFont="1" applyBorder="1" applyAlignment="1">
      <alignment horizontal="center" vertical="center" wrapText="1"/>
    </xf>
    <xf numFmtId="0" fontId="0" fillId="0" borderId="28" xfId="0" applyBorder="1" applyAlignment="1"/>
    <xf numFmtId="0" fontId="13" fillId="0" borderId="30" xfId="0" applyFont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8" fillId="0" borderId="26" xfId="0" applyFont="1" applyBorder="1" applyAlignment="1">
      <alignment wrapText="1"/>
    </xf>
    <xf numFmtId="0" fontId="23" fillId="0" borderId="0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0" borderId="32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0" fontId="42" fillId="0" borderId="8" xfId="0" applyFont="1" applyBorder="1" applyAlignment="1">
      <alignment horizontal="center" vertical="center" wrapText="1"/>
    </xf>
    <xf numFmtId="0" fontId="42" fillId="0" borderId="0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7" fillId="0" borderId="52" xfId="0" applyFont="1" applyBorder="1" applyAlignment="1">
      <alignment horizontal="center" vertical="center" wrapText="1"/>
    </xf>
    <xf numFmtId="0" fontId="16" fillId="0" borderId="60" xfId="0" applyFont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 wrapText="1"/>
    </xf>
    <xf numFmtId="0" fontId="16" fillId="0" borderId="13" xfId="0" applyFont="1" applyBorder="1" applyAlignment="1">
      <alignment horizontal="center" vertical="center" wrapText="1"/>
    </xf>
    <xf numFmtId="0" fontId="35" fillId="0" borderId="51" xfId="0" applyFont="1" applyBorder="1" applyAlignment="1">
      <alignment horizontal="justify" vertical="top" wrapText="1"/>
    </xf>
    <xf numFmtId="0" fontId="35" fillId="0" borderId="52" xfId="0" applyFont="1" applyBorder="1" applyAlignment="1">
      <alignment horizontal="justify" vertical="top" wrapText="1"/>
    </xf>
    <xf numFmtId="0" fontId="35" fillId="0" borderId="53" xfId="0" applyFont="1" applyBorder="1" applyAlignment="1">
      <alignment horizontal="justify" vertical="top" wrapText="1"/>
    </xf>
    <xf numFmtId="0" fontId="31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30" fillId="0" borderId="15" xfId="0" applyFont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4" fillId="0" borderId="52" xfId="0" applyFont="1" applyBorder="1" applyAlignment="1"/>
    <xf numFmtId="0" fontId="4" fillId="0" borderId="53" xfId="0" applyFont="1" applyBorder="1" applyAlignment="1"/>
    <xf numFmtId="0" fontId="13" fillId="0" borderId="58" xfId="0" applyFont="1" applyBorder="1" applyAlignment="1">
      <alignment horizontal="center" vertical="center" wrapText="1"/>
    </xf>
    <xf numFmtId="0" fontId="0" fillId="0" borderId="52" xfId="0" applyBorder="1" applyAlignment="1">
      <alignment horizontal="center" vertical="center" wrapText="1"/>
    </xf>
    <xf numFmtId="0" fontId="0" fillId="0" borderId="53" xfId="0" applyBorder="1" applyAlignment="1">
      <alignment horizontal="center" vertical="center" wrapText="1"/>
    </xf>
    <xf numFmtId="0" fontId="50" fillId="0" borderId="8" xfId="0" applyFont="1" applyBorder="1" applyAlignment="1">
      <alignment horizontal="center" vertical="center" wrapText="1"/>
    </xf>
    <xf numFmtId="0" fontId="50" fillId="0" borderId="0" xfId="0" applyFont="1" applyBorder="1" applyAlignment="1">
      <alignment horizontal="center" vertical="center" wrapText="1"/>
    </xf>
    <xf numFmtId="0" fontId="51" fillId="0" borderId="0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30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32" xfId="0" applyFont="1" applyBorder="1" applyAlignment="1">
      <alignment horizontal="center" vertical="center" wrapText="1"/>
    </xf>
    <xf numFmtId="0" fontId="36" fillId="0" borderId="3" xfId="0" applyFont="1" applyBorder="1" applyAlignment="1">
      <alignment horizontal="center" vertical="center" wrapText="1"/>
    </xf>
    <xf numFmtId="0" fontId="25" fillId="0" borderId="50" xfId="0" applyFont="1" applyBorder="1" applyAlignment="1">
      <alignment horizontal="center" vertical="center" wrapText="1"/>
    </xf>
    <xf numFmtId="0" fontId="36" fillId="0" borderId="5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36" fillId="0" borderId="4" xfId="0" applyFont="1" applyBorder="1" applyAlignment="1">
      <alignment horizontal="center" vertical="center" wrapText="1"/>
    </xf>
    <xf numFmtId="0" fontId="8" fillId="0" borderId="5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0" xfId="0" applyFont="1" applyBorder="1" applyAlignment="1">
      <alignment horizontal="center" vertical="center" wrapText="1"/>
    </xf>
    <xf numFmtId="0" fontId="25" fillId="0" borderId="32" xfId="0" applyFont="1" applyBorder="1" applyAlignment="1">
      <alignment horizontal="center" vertical="center" wrapText="1"/>
    </xf>
    <xf numFmtId="0" fontId="36" fillId="0" borderId="30" xfId="0" applyFont="1" applyBorder="1" applyAlignment="1">
      <alignment horizontal="center" vertical="center" wrapText="1"/>
    </xf>
    <xf numFmtId="0" fontId="13" fillId="0" borderId="46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0" fillId="0" borderId="47" xfId="0" applyBorder="1" applyAlignment="1">
      <alignment wrapText="1"/>
    </xf>
    <xf numFmtId="0" fontId="0" fillId="0" borderId="49" xfId="0" applyBorder="1" applyAlignment="1">
      <alignment wrapText="1"/>
    </xf>
    <xf numFmtId="0" fontId="13" fillId="0" borderId="21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40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32" xfId="0" applyBorder="1" applyAlignment="1">
      <alignment wrapText="1"/>
    </xf>
    <xf numFmtId="0" fontId="0" fillId="0" borderId="52" xfId="0" applyBorder="1"/>
    <xf numFmtId="0" fontId="0" fillId="0" borderId="53" xfId="0" applyBorder="1"/>
    <xf numFmtId="0" fontId="1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15" xfId="0" applyBorder="1" applyAlignment="1">
      <alignment wrapText="1"/>
    </xf>
    <xf numFmtId="0" fontId="8" fillId="0" borderId="14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13" fillId="0" borderId="61" xfId="0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25" fillId="0" borderId="60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3" fontId="7" fillId="0" borderId="43" xfId="0" applyNumberFormat="1" applyFont="1" applyBorder="1" applyAlignment="1">
      <alignment horizontal="center" vertical="center" wrapText="1"/>
    </xf>
    <xf numFmtId="0" fontId="23" fillId="0" borderId="44" xfId="0" applyFont="1" applyBorder="1" applyAlignment="1">
      <alignment horizontal="center" vertical="center" wrapText="1"/>
    </xf>
    <xf numFmtId="0" fontId="23" fillId="0" borderId="45" xfId="0" applyFont="1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3" fontId="7" fillId="0" borderId="44" xfId="0" applyNumberFormat="1" applyFont="1" applyBorder="1" applyAlignment="1">
      <alignment horizontal="center" vertical="center" wrapText="1"/>
    </xf>
    <xf numFmtId="3" fontId="7" fillId="0" borderId="45" xfId="0" applyNumberFormat="1" applyFont="1" applyBorder="1" applyAlignment="1">
      <alignment horizontal="center" vertical="center" wrapText="1"/>
    </xf>
    <xf numFmtId="3" fontId="44" fillId="0" borderId="43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4" fillId="0" borderId="52" xfId="0" applyFont="1" applyBorder="1" applyAlignment="1">
      <alignment wrapText="1"/>
    </xf>
    <xf numFmtId="0" fontId="0" fillId="0" borderId="52" xfId="0" applyBorder="1" applyAlignment="1">
      <alignment wrapText="1"/>
    </xf>
    <xf numFmtId="0" fontId="0" fillId="0" borderId="53" xfId="0" applyBorder="1" applyAlignment="1">
      <alignment wrapText="1"/>
    </xf>
    <xf numFmtId="0" fontId="8" fillId="0" borderId="43" xfId="0" applyFont="1" applyBorder="1" applyAlignment="1">
      <alignment horizontal="center" vertical="center" wrapText="1"/>
    </xf>
    <xf numFmtId="0" fontId="8" fillId="0" borderId="44" xfId="0" applyFont="1" applyBorder="1" applyAlignment="1">
      <alignment horizontal="center" vertical="center" wrapText="1"/>
    </xf>
    <xf numFmtId="0" fontId="0" fillId="0" borderId="45" xfId="0" applyBorder="1" applyAlignment="1"/>
    <xf numFmtId="0" fontId="8" fillId="0" borderId="51" xfId="0" applyFont="1" applyBorder="1" applyAlignment="1">
      <alignment horizontal="center" vertical="center" wrapText="1"/>
    </xf>
    <xf numFmtId="0" fontId="40" fillId="0" borderId="51" xfId="0" applyFont="1" applyBorder="1" applyAlignment="1">
      <alignment horizontal="center" vertical="center" wrapText="1"/>
    </xf>
    <xf numFmtId="0" fontId="49" fillId="0" borderId="52" xfId="0" applyFont="1" applyBorder="1" applyAlignment="1">
      <alignment horizontal="center" vertical="center" wrapText="1"/>
    </xf>
    <xf numFmtId="0" fontId="49" fillId="0" borderId="53" xfId="0" applyFont="1" applyBorder="1" applyAlignment="1">
      <alignment horizontal="center" vertical="center" wrapText="1"/>
    </xf>
    <xf numFmtId="0" fontId="38" fillId="0" borderId="8" xfId="0" applyFont="1" applyBorder="1" applyAlignment="1">
      <alignment horizontal="center" vertical="center" wrapText="1"/>
    </xf>
    <xf numFmtId="0" fontId="13" fillId="0" borderId="51" xfId="0" applyFont="1" applyBorder="1" applyAlignment="1">
      <alignment horizontal="center" vertical="center" wrapText="1"/>
    </xf>
    <xf numFmtId="0" fontId="7" fillId="0" borderId="62" xfId="0" applyFont="1" applyBorder="1" applyAlignment="1">
      <alignment horizontal="center" vertical="center" wrapText="1"/>
    </xf>
    <xf numFmtId="0" fontId="23" fillId="0" borderId="52" xfId="0" applyFont="1" applyBorder="1" applyAlignment="1">
      <alignment horizontal="center" vertical="center" wrapText="1"/>
    </xf>
    <xf numFmtId="0" fontId="23" fillId="0" borderId="53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7" fillId="0" borderId="68" xfId="0" applyFont="1" applyBorder="1" applyAlignment="1">
      <alignment horizontal="center" vertical="center" wrapText="1"/>
    </xf>
    <xf numFmtId="0" fontId="7" fillId="0" borderId="47" xfId="0" applyFont="1" applyBorder="1" applyAlignment="1">
      <alignment horizontal="center" vertical="center" wrapText="1"/>
    </xf>
    <xf numFmtId="0" fontId="23" fillId="0" borderId="47" xfId="0" applyFont="1" applyBorder="1" applyAlignment="1">
      <alignment horizontal="center" vertical="center" wrapText="1"/>
    </xf>
    <xf numFmtId="0" fontId="23" fillId="0" borderId="80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0" fillId="0" borderId="67" xfId="0" applyBorder="1" applyAlignment="1">
      <alignment wrapText="1"/>
    </xf>
    <xf numFmtId="0" fontId="0" fillId="0" borderId="1" xfId="0" applyBorder="1" applyAlignment="1">
      <alignment wrapText="1"/>
    </xf>
    <xf numFmtId="0" fontId="0" fillId="0" borderId="19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39" xfId="0" applyBorder="1" applyAlignment="1">
      <alignment wrapText="1"/>
    </xf>
    <xf numFmtId="165" fontId="8" fillId="0" borderId="74" xfId="0" applyNumberFormat="1" applyFont="1" applyBorder="1" applyAlignment="1">
      <alignment horizontal="center" vertical="center" wrapText="1"/>
    </xf>
    <xf numFmtId="0" fontId="0" fillId="0" borderId="58" xfId="0" applyBorder="1" applyAlignment="1"/>
    <xf numFmtId="0" fontId="0" fillId="0" borderId="78" xfId="0" applyBorder="1" applyAlignment="1"/>
    <xf numFmtId="0" fontId="8" fillId="0" borderId="75" xfId="0" applyFont="1" applyBorder="1" applyAlignment="1">
      <alignment wrapText="1"/>
    </xf>
    <xf numFmtId="0" fontId="0" fillId="0" borderId="76" xfId="0" applyBorder="1" applyAlignment="1">
      <alignment wrapText="1"/>
    </xf>
    <xf numFmtId="0" fontId="0" fillId="0" borderId="76" xfId="0" applyBorder="1" applyAlignment="1"/>
    <xf numFmtId="0" fontId="0" fillId="0" borderId="77" xfId="0" applyBorder="1" applyAlignment="1"/>
    <xf numFmtId="165" fontId="8" fillId="0" borderId="72" xfId="0" applyNumberFormat="1" applyFont="1" applyBorder="1" applyAlignment="1">
      <alignment horizontal="center" vertical="center" wrapText="1"/>
    </xf>
    <xf numFmtId="0" fontId="0" fillId="0" borderId="8" xfId="0" applyBorder="1" applyAlignment="1"/>
    <xf numFmtId="0" fontId="0" fillId="0" borderId="67" xfId="0" applyBorder="1" applyAlignment="1"/>
    <xf numFmtId="0" fontId="4" fillId="0" borderId="48" xfId="0" applyFont="1" applyBorder="1" applyAlignment="1">
      <alignment horizontal="center" vertical="center" wrapText="1"/>
    </xf>
    <xf numFmtId="0" fontId="13" fillId="0" borderId="69" xfId="0" applyFont="1" applyBorder="1" applyAlignment="1">
      <alignment horizontal="center" vertical="center" wrapText="1"/>
    </xf>
    <xf numFmtId="0" fontId="13" fillId="0" borderId="70" xfId="0" applyFont="1" applyBorder="1" applyAlignment="1">
      <alignment horizontal="center" vertical="center" wrapText="1"/>
    </xf>
    <xf numFmtId="0" fontId="13" fillId="0" borderId="71" xfId="0" applyFont="1" applyBorder="1" applyAlignment="1">
      <alignment horizontal="center" vertical="center" wrapText="1"/>
    </xf>
    <xf numFmtId="0" fontId="0" fillId="0" borderId="50" xfId="0" applyBorder="1"/>
    <xf numFmtId="0" fontId="0" fillId="0" borderId="6" xfId="0" applyBorder="1"/>
    <xf numFmtId="0" fontId="0" fillId="0" borderId="1" xfId="0" applyBorder="1"/>
    <xf numFmtId="0" fontId="0" fillId="0" borderId="4" xfId="0" applyBorder="1"/>
    <xf numFmtId="0" fontId="0" fillId="0" borderId="3" xfId="0" applyBorder="1"/>
    <xf numFmtId="0" fontId="0" fillId="0" borderId="5" xfId="0" applyBorder="1"/>
    <xf numFmtId="0" fontId="0" fillId="0" borderId="50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5" xfId="0" applyBorder="1" applyAlignment="1">
      <alignment wrapText="1"/>
    </xf>
  </cellXfs>
  <cellStyles count="9">
    <cellStyle name="Date" xfId="1"/>
    <cellStyle name="En-tête 1" xfId="2"/>
    <cellStyle name="En-tête 2" xfId="3"/>
    <cellStyle name="Financier0" xfId="4"/>
    <cellStyle name="Monétaire0" xfId="5"/>
    <cellStyle name="Normal" xfId="0" builtinId="0"/>
    <cellStyle name="style_col_headings" xfId="6"/>
    <cellStyle name="Total" xfId="7" builtinId="25" customBuiltin="1"/>
    <cellStyle name="Virgule fixe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Average net estate per top fractile (years of average labor income)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TableB8!$B$181</c:f>
              <c:strCache>
                <c:ptCount val="1"/>
                <c:pt idx="0">
                  <c:v>P0-50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TableB8!$A$216:$A$246</c:f>
              <c:numCache>
                <c:formatCode>General</c:formatCode>
                <c:ptCount val="31"/>
                <c:pt idx="0">
                  <c:v>1807</c:v>
                </c:pt>
                <c:pt idx="1">
                  <c:v>1812</c:v>
                </c:pt>
                <c:pt idx="2">
                  <c:v>1817</c:v>
                </c:pt>
                <c:pt idx="3">
                  <c:v>1822</c:v>
                </c:pt>
                <c:pt idx="4">
                  <c:v>1827</c:v>
                </c:pt>
                <c:pt idx="5">
                  <c:v>1832</c:v>
                </c:pt>
                <c:pt idx="6">
                  <c:v>1837</c:v>
                </c:pt>
                <c:pt idx="7">
                  <c:v>1842</c:v>
                </c:pt>
                <c:pt idx="8">
                  <c:v>1847</c:v>
                </c:pt>
                <c:pt idx="9">
                  <c:v>1852</c:v>
                </c:pt>
                <c:pt idx="10">
                  <c:v>1857</c:v>
                </c:pt>
                <c:pt idx="11">
                  <c:v>1862</c:v>
                </c:pt>
                <c:pt idx="12">
                  <c:v>1867</c:v>
                </c:pt>
                <c:pt idx="13">
                  <c:v>1872</c:v>
                </c:pt>
                <c:pt idx="14">
                  <c:v>1877</c:v>
                </c:pt>
                <c:pt idx="15">
                  <c:v>1882</c:v>
                </c:pt>
                <c:pt idx="16">
                  <c:v>1887</c:v>
                </c:pt>
                <c:pt idx="17">
                  <c:v>1892</c:v>
                </c:pt>
                <c:pt idx="18">
                  <c:v>1897</c:v>
                </c:pt>
                <c:pt idx="19">
                  <c:v>1902</c:v>
                </c:pt>
                <c:pt idx="20">
                  <c:v>1907</c:v>
                </c:pt>
                <c:pt idx="21">
                  <c:v>1912</c:v>
                </c:pt>
                <c:pt idx="22">
                  <c:v>1922</c:v>
                </c:pt>
                <c:pt idx="23">
                  <c:v>1927</c:v>
                </c:pt>
                <c:pt idx="24">
                  <c:v>1932</c:v>
                </c:pt>
                <c:pt idx="25">
                  <c:v>1937</c:v>
                </c:pt>
                <c:pt idx="26">
                  <c:v>1942</c:v>
                </c:pt>
                <c:pt idx="27">
                  <c:v>1947</c:v>
                </c:pt>
                <c:pt idx="28">
                  <c:v>1952</c:v>
                </c:pt>
                <c:pt idx="29">
                  <c:v>1957</c:v>
                </c:pt>
                <c:pt idx="30">
                  <c:v>1962</c:v>
                </c:pt>
              </c:numCache>
            </c:numRef>
          </c:xVal>
          <c:yVal>
            <c:numRef>
              <c:f>TableB8!$B$216:$B$246</c:f>
              <c:numCache>
                <c:formatCode>#,##0.0</c:formatCode>
                <c:ptCount val="31"/>
                <c:pt idx="0">
                  <c:v>14.862777927221588</c:v>
                </c:pt>
                <c:pt idx="1">
                  <c:v>16.552678011808585</c:v>
                </c:pt>
                <c:pt idx="2">
                  <c:v>14.141740357961051</c:v>
                </c:pt>
                <c:pt idx="3">
                  <c:v>18.802174424778766</c:v>
                </c:pt>
                <c:pt idx="4">
                  <c:v>19.678438547513665</c:v>
                </c:pt>
                <c:pt idx="5">
                  <c:v>16.449767919617095</c:v>
                </c:pt>
                <c:pt idx="6">
                  <c:v>20.814016757476111</c:v>
                </c:pt>
                <c:pt idx="7">
                  <c:v>24.265754838653304</c:v>
                </c:pt>
                <c:pt idx="8">
                  <c:v>23.012437212885331</c:v>
                </c:pt>
                <c:pt idx="9">
                  <c:v>25.899246055223415</c:v>
                </c:pt>
                <c:pt idx="10">
                  <c:v>26.622042021921082</c:v>
                </c:pt>
                <c:pt idx="11">
                  <c:v>29.15180530085728</c:v>
                </c:pt>
                <c:pt idx="12">
                  <c:v>29.413820957286248</c:v>
                </c:pt>
                <c:pt idx="13">
                  <c:v>34.509314834292979</c:v>
                </c:pt>
                <c:pt idx="14">
                  <c:v>41.399351833958306</c:v>
                </c:pt>
                <c:pt idx="15">
                  <c:v>31.181628408170987</c:v>
                </c:pt>
                <c:pt idx="16">
                  <c:v>40.740947464297385</c:v>
                </c:pt>
                <c:pt idx="17">
                  <c:v>43.044724571855141</c:v>
                </c:pt>
                <c:pt idx="18">
                  <c:v>39.063416938655607</c:v>
                </c:pt>
                <c:pt idx="19">
                  <c:v>39.538502743977951</c:v>
                </c:pt>
                <c:pt idx="20">
                  <c:v>37.23476379657604</c:v>
                </c:pt>
                <c:pt idx="21">
                  <c:v>35.267847863255248</c:v>
                </c:pt>
                <c:pt idx="22">
                  <c:v>12.551090133065873</c:v>
                </c:pt>
                <c:pt idx="23">
                  <c:v>12.378085649211314</c:v>
                </c:pt>
                <c:pt idx="24">
                  <c:v>14.291855352936562</c:v>
                </c:pt>
                <c:pt idx="25">
                  <c:v>10.79626783378632</c:v>
                </c:pt>
                <c:pt idx="26">
                  <c:v>9.2775506207116134</c:v>
                </c:pt>
                <c:pt idx="27">
                  <c:v>3.9932627925173221</c:v>
                </c:pt>
                <c:pt idx="28">
                  <c:v>2.7305491397398249</c:v>
                </c:pt>
                <c:pt idx="29">
                  <c:v>3.6764665762021913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2DD-4EFB-B407-AC9DA517CC75}"/>
            </c:ext>
          </c:extLst>
        </c:ser>
        <c:ser>
          <c:idx val="1"/>
          <c:order val="1"/>
          <c:tx>
            <c:strRef>
              <c:f>TableB8!$C$181</c:f>
              <c:strCache>
                <c:ptCount val="1"/>
                <c:pt idx="0">
                  <c:v>P50-60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TableB8!$A$216:$A$246</c:f>
              <c:numCache>
                <c:formatCode>General</c:formatCode>
                <c:ptCount val="31"/>
                <c:pt idx="0">
                  <c:v>1807</c:v>
                </c:pt>
                <c:pt idx="1">
                  <c:v>1812</c:v>
                </c:pt>
                <c:pt idx="2">
                  <c:v>1817</c:v>
                </c:pt>
                <c:pt idx="3">
                  <c:v>1822</c:v>
                </c:pt>
                <c:pt idx="4">
                  <c:v>1827</c:v>
                </c:pt>
                <c:pt idx="5">
                  <c:v>1832</c:v>
                </c:pt>
                <c:pt idx="6">
                  <c:v>1837</c:v>
                </c:pt>
                <c:pt idx="7">
                  <c:v>1842</c:v>
                </c:pt>
                <c:pt idx="8">
                  <c:v>1847</c:v>
                </c:pt>
                <c:pt idx="9">
                  <c:v>1852</c:v>
                </c:pt>
                <c:pt idx="10">
                  <c:v>1857</c:v>
                </c:pt>
                <c:pt idx="11">
                  <c:v>1862</c:v>
                </c:pt>
                <c:pt idx="12">
                  <c:v>1867</c:v>
                </c:pt>
                <c:pt idx="13">
                  <c:v>1872</c:v>
                </c:pt>
                <c:pt idx="14">
                  <c:v>1877</c:v>
                </c:pt>
                <c:pt idx="15">
                  <c:v>1882</c:v>
                </c:pt>
                <c:pt idx="16">
                  <c:v>1887</c:v>
                </c:pt>
                <c:pt idx="17">
                  <c:v>1892</c:v>
                </c:pt>
                <c:pt idx="18">
                  <c:v>1897</c:v>
                </c:pt>
                <c:pt idx="19">
                  <c:v>1902</c:v>
                </c:pt>
                <c:pt idx="20">
                  <c:v>1907</c:v>
                </c:pt>
                <c:pt idx="21">
                  <c:v>1912</c:v>
                </c:pt>
                <c:pt idx="22">
                  <c:v>1922</c:v>
                </c:pt>
                <c:pt idx="23">
                  <c:v>1927</c:v>
                </c:pt>
                <c:pt idx="24">
                  <c:v>1932</c:v>
                </c:pt>
                <c:pt idx="25">
                  <c:v>1937</c:v>
                </c:pt>
                <c:pt idx="26">
                  <c:v>1942</c:v>
                </c:pt>
                <c:pt idx="27">
                  <c:v>1947</c:v>
                </c:pt>
                <c:pt idx="28">
                  <c:v>1952</c:v>
                </c:pt>
                <c:pt idx="29">
                  <c:v>1957</c:v>
                </c:pt>
                <c:pt idx="30">
                  <c:v>1962</c:v>
                </c:pt>
              </c:numCache>
            </c:numRef>
          </c:xVal>
          <c:yVal>
            <c:numRef>
              <c:f>TableB8!$C$216:$C$246</c:f>
              <c:numCache>
                <c:formatCode>#,##0.0</c:formatCode>
                <c:ptCount val="31"/>
                <c:pt idx="0">
                  <c:v>29.725555854443176</c:v>
                </c:pt>
                <c:pt idx="1">
                  <c:v>33.105356023617169</c:v>
                </c:pt>
                <c:pt idx="2">
                  <c:v>28.283480715922103</c:v>
                </c:pt>
                <c:pt idx="3">
                  <c:v>37.604348849557532</c:v>
                </c:pt>
                <c:pt idx="4">
                  <c:v>39.356877095027329</c:v>
                </c:pt>
                <c:pt idx="5">
                  <c:v>32.89953583923419</c:v>
                </c:pt>
                <c:pt idx="6">
                  <c:v>41.628033514952222</c:v>
                </c:pt>
                <c:pt idx="7">
                  <c:v>48.531509677306609</c:v>
                </c:pt>
                <c:pt idx="8">
                  <c:v>46.024874425770662</c:v>
                </c:pt>
                <c:pt idx="9">
                  <c:v>51.79849211044683</c:v>
                </c:pt>
                <c:pt idx="10">
                  <c:v>53.244084043842165</c:v>
                </c:pt>
                <c:pt idx="11">
                  <c:v>58.30361060171456</c:v>
                </c:pt>
                <c:pt idx="12">
                  <c:v>58.827641914572496</c:v>
                </c:pt>
                <c:pt idx="13">
                  <c:v>69.018629668585959</c:v>
                </c:pt>
                <c:pt idx="14">
                  <c:v>82.798703667916612</c:v>
                </c:pt>
                <c:pt idx="15">
                  <c:v>62.363256816341973</c:v>
                </c:pt>
                <c:pt idx="16">
                  <c:v>81.48189492859477</c:v>
                </c:pt>
                <c:pt idx="17">
                  <c:v>86.089449143710283</c:v>
                </c:pt>
                <c:pt idx="18">
                  <c:v>78.126833877311213</c:v>
                </c:pt>
                <c:pt idx="19">
                  <c:v>79.077005487955901</c:v>
                </c:pt>
                <c:pt idx="20">
                  <c:v>74.46952759315208</c:v>
                </c:pt>
                <c:pt idx="21">
                  <c:v>70.535695726510497</c:v>
                </c:pt>
                <c:pt idx="22">
                  <c:v>25.102180266131747</c:v>
                </c:pt>
                <c:pt idx="23">
                  <c:v>24.756171298422629</c:v>
                </c:pt>
                <c:pt idx="24">
                  <c:v>28.583710705873123</c:v>
                </c:pt>
                <c:pt idx="25">
                  <c:v>21.592535667572641</c:v>
                </c:pt>
                <c:pt idx="26">
                  <c:v>18.555101241423227</c:v>
                </c:pt>
                <c:pt idx="27">
                  <c:v>7.9865255850346442</c:v>
                </c:pt>
                <c:pt idx="28">
                  <c:v>5.4610982794796499</c:v>
                </c:pt>
                <c:pt idx="29">
                  <c:v>7.3529331524043826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2DD-4EFB-B407-AC9DA517CC75}"/>
            </c:ext>
          </c:extLst>
        </c:ser>
        <c:ser>
          <c:idx val="2"/>
          <c:order val="2"/>
          <c:tx>
            <c:strRef>
              <c:f>TableB8!$D$181</c:f>
              <c:strCache>
                <c:ptCount val="1"/>
                <c:pt idx="0">
                  <c:v>P60-70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TableB8!$A$216:$A$246</c:f>
              <c:numCache>
                <c:formatCode>General</c:formatCode>
                <c:ptCount val="31"/>
                <c:pt idx="0">
                  <c:v>1807</c:v>
                </c:pt>
                <c:pt idx="1">
                  <c:v>1812</c:v>
                </c:pt>
                <c:pt idx="2">
                  <c:v>1817</c:v>
                </c:pt>
                <c:pt idx="3">
                  <c:v>1822</c:v>
                </c:pt>
                <c:pt idx="4">
                  <c:v>1827</c:v>
                </c:pt>
                <c:pt idx="5">
                  <c:v>1832</c:v>
                </c:pt>
                <c:pt idx="6">
                  <c:v>1837</c:v>
                </c:pt>
                <c:pt idx="7">
                  <c:v>1842</c:v>
                </c:pt>
                <c:pt idx="8">
                  <c:v>1847</c:v>
                </c:pt>
                <c:pt idx="9">
                  <c:v>1852</c:v>
                </c:pt>
                <c:pt idx="10">
                  <c:v>1857</c:v>
                </c:pt>
                <c:pt idx="11">
                  <c:v>1862</c:v>
                </c:pt>
                <c:pt idx="12">
                  <c:v>1867</c:v>
                </c:pt>
                <c:pt idx="13">
                  <c:v>1872</c:v>
                </c:pt>
                <c:pt idx="14">
                  <c:v>1877</c:v>
                </c:pt>
                <c:pt idx="15">
                  <c:v>1882</c:v>
                </c:pt>
                <c:pt idx="16">
                  <c:v>1887</c:v>
                </c:pt>
                <c:pt idx="17">
                  <c:v>1892</c:v>
                </c:pt>
                <c:pt idx="18">
                  <c:v>1897</c:v>
                </c:pt>
                <c:pt idx="19">
                  <c:v>1902</c:v>
                </c:pt>
                <c:pt idx="20">
                  <c:v>1907</c:v>
                </c:pt>
                <c:pt idx="21">
                  <c:v>1912</c:v>
                </c:pt>
                <c:pt idx="22">
                  <c:v>1922</c:v>
                </c:pt>
                <c:pt idx="23">
                  <c:v>1927</c:v>
                </c:pt>
                <c:pt idx="24">
                  <c:v>1932</c:v>
                </c:pt>
                <c:pt idx="25">
                  <c:v>1937</c:v>
                </c:pt>
                <c:pt idx="26">
                  <c:v>1942</c:v>
                </c:pt>
                <c:pt idx="27">
                  <c:v>1947</c:v>
                </c:pt>
                <c:pt idx="28">
                  <c:v>1952</c:v>
                </c:pt>
                <c:pt idx="29">
                  <c:v>1957</c:v>
                </c:pt>
                <c:pt idx="30">
                  <c:v>1962</c:v>
                </c:pt>
              </c:numCache>
            </c:numRef>
          </c:xVal>
          <c:yVal>
            <c:numRef>
              <c:f>TableB8!$D$216:$D$246</c:f>
              <c:numCache>
                <c:formatCode>#,##0.0</c:formatCode>
                <c:ptCount val="31"/>
                <c:pt idx="0">
                  <c:v>37.156944818053965</c:v>
                </c:pt>
                <c:pt idx="1">
                  <c:v>41.38169502952146</c:v>
                </c:pt>
                <c:pt idx="2">
                  <c:v>35.354350894902623</c:v>
                </c:pt>
                <c:pt idx="3">
                  <c:v>47.005436061946909</c:v>
                </c:pt>
                <c:pt idx="4">
                  <c:v>49.196096368784161</c:v>
                </c:pt>
                <c:pt idx="5">
                  <c:v>41.124419799042741</c:v>
                </c:pt>
                <c:pt idx="6">
                  <c:v>52.03504189369027</c:v>
                </c:pt>
                <c:pt idx="7">
                  <c:v>60.664387096633249</c:v>
                </c:pt>
                <c:pt idx="8">
                  <c:v>57.53109303221332</c:v>
                </c:pt>
                <c:pt idx="9">
                  <c:v>64.748115138058537</c:v>
                </c:pt>
                <c:pt idx="10">
                  <c:v>66.555105054802709</c:v>
                </c:pt>
                <c:pt idx="11">
                  <c:v>72.879513252143198</c:v>
                </c:pt>
                <c:pt idx="12">
                  <c:v>73.534552393215606</c:v>
                </c:pt>
                <c:pt idx="13">
                  <c:v>86.273287085732434</c:v>
                </c:pt>
                <c:pt idx="14">
                  <c:v>103.49837958489574</c:v>
                </c:pt>
                <c:pt idx="15">
                  <c:v>77.954071020427463</c:v>
                </c:pt>
                <c:pt idx="16">
                  <c:v>101.85236866074345</c:v>
                </c:pt>
                <c:pt idx="17">
                  <c:v>107.61181142963784</c:v>
                </c:pt>
                <c:pt idx="18">
                  <c:v>97.65854234663901</c:v>
                </c:pt>
                <c:pt idx="19">
                  <c:v>98.846256859944887</c:v>
                </c:pt>
                <c:pt idx="20">
                  <c:v>93.08690949144011</c:v>
                </c:pt>
                <c:pt idx="21">
                  <c:v>88.169619658138117</c:v>
                </c:pt>
                <c:pt idx="22">
                  <c:v>31.377725332664681</c:v>
                </c:pt>
                <c:pt idx="23">
                  <c:v>30.945214123028286</c:v>
                </c:pt>
                <c:pt idx="24">
                  <c:v>35.729638382341399</c:v>
                </c:pt>
                <c:pt idx="25">
                  <c:v>26.983697589270061</c:v>
                </c:pt>
                <c:pt idx="26">
                  <c:v>23.193876551779034</c:v>
                </c:pt>
                <c:pt idx="27">
                  <c:v>9.971382076782902</c:v>
                </c:pt>
                <c:pt idx="28">
                  <c:v>6.8263728493495623</c:v>
                </c:pt>
                <c:pt idx="29">
                  <c:v>9.1868783454535965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D2DD-4EFB-B407-AC9DA517CC75}"/>
            </c:ext>
          </c:extLst>
        </c:ser>
        <c:ser>
          <c:idx val="3"/>
          <c:order val="3"/>
          <c:tx>
            <c:strRef>
              <c:f>TableB8!$E$181</c:f>
              <c:strCache>
                <c:ptCount val="1"/>
                <c:pt idx="0">
                  <c:v>P70-80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TableB8!$A$216:$A$246</c:f>
              <c:numCache>
                <c:formatCode>General</c:formatCode>
                <c:ptCount val="31"/>
                <c:pt idx="0">
                  <c:v>1807</c:v>
                </c:pt>
                <c:pt idx="1">
                  <c:v>1812</c:v>
                </c:pt>
                <c:pt idx="2">
                  <c:v>1817</c:v>
                </c:pt>
                <c:pt idx="3">
                  <c:v>1822</c:v>
                </c:pt>
                <c:pt idx="4">
                  <c:v>1827</c:v>
                </c:pt>
                <c:pt idx="5">
                  <c:v>1832</c:v>
                </c:pt>
                <c:pt idx="6">
                  <c:v>1837</c:v>
                </c:pt>
                <c:pt idx="7">
                  <c:v>1842</c:v>
                </c:pt>
                <c:pt idx="8">
                  <c:v>1847</c:v>
                </c:pt>
                <c:pt idx="9">
                  <c:v>1852</c:v>
                </c:pt>
                <c:pt idx="10">
                  <c:v>1857</c:v>
                </c:pt>
                <c:pt idx="11">
                  <c:v>1862</c:v>
                </c:pt>
                <c:pt idx="12">
                  <c:v>1867</c:v>
                </c:pt>
                <c:pt idx="13">
                  <c:v>1872</c:v>
                </c:pt>
                <c:pt idx="14">
                  <c:v>1877</c:v>
                </c:pt>
                <c:pt idx="15">
                  <c:v>1882</c:v>
                </c:pt>
                <c:pt idx="16">
                  <c:v>1887</c:v>
                </c:pt>
                <c:pt idx="17">
                  <c:v>1892</c:v>
                </c:pt>
                <c:pt idx="18">
                  <c:v>1897</c:v>
                </c:pt>
                <c:pt idx="19">
                  <c:v>1902</c:v>
                </c:pt>
                <c:pt idx="20">
                  <c:v>1907</c:v>
                </c:pt>
                <c:pt idx="21">
                  <c:v>1912</c:v>
                </c:pt>
                <c:pt idx="22">
                  <c:v>1922</c:v>
                </c:pt>
                <c:pt idx="23">
                  <c:v>1927</c:v>
                </c:pt>
                <c:pt idx="24">
                  <c:v>1932</c:v>
                </c:pt>
                <c:pt idx="25">
                  <c:v>1937</c:v>
                </c:pt>
                <c:pt idx="26">
                  <c:v>1942</c:v>
                </c:pt>
                <c:pt idx="27">
                  <c:v>1947</c:v>
                </c:pt>
                <c:pt idx="28">
                  <c:v>1952</c:v>
                </c:pt>
                <c:pt idx="29">
                  <c:v>1957</c:v>
                </c:pt>
                <c:pt idx="30">
                  <c:v>1962</c:v>
                </c:pt>
              </c:numCache>
            </c:numRef>
          </c:xVal>
          <c:yVal>
            <c:numRef>
              <c:f>TableB8!$E$216:$E$246</c:f>
              <c:numCache>
                <c:formatCode>#,##0.0</c:formatCode>
                <c:ptCount val="31"/>
                <c:pt idx="0">
                  <c:v>49.540858397816756</c:v>
                </c:pt>
                <c:pt idx="1">
                  <c:v>55.158761418016404</c:v>
                </c:pt>
                <c:pt idx="2">
                  <c:v>47.139134526536836</c:v>
                </c:pt>
                <c:pt idx="3">
                  <c:v>62.673914749262543</c:v>
                </c:pt>
                <c:pt idx="4">
                  <c:v>65.594795158378886</c:v>
                </c:pt>
                <c:pt idx="5">
                  <c:v>54.832559732056986</c:v>
                </c:pt>
                <c:pt idx="6">
                  <c:v>69.380055858253684</c:v>
                </c:pt>
                <c:pt idx="7">
                  <c:v>80.88584946217766</c:v>
                </c:pt>
                <c:pt idx="8">
                  <c:v>76.708124042951098</c:v>
                </c:pt>
                <c:pt idx="9">
                  <c:v>86.33082018407805</c:v>
                </c:pt>
                <c:pt idx="10">
                  <c:v>88.738196001673387</c:v>
                </c:pt>
                <c:pt idx="11">
                  <c:v>97.17268433619094</c:v>
                </c:pt>
                <c:pt idx="12">
                  <c:v>98.046069857620822</c:v>
                </c:pt>
                <c:pt idx="13">
                  <c:v>115.03104944764324</c:v>
                </c:pt>
                <c:pt idx="14">
                  <c:v>137.99783944652768</c:v>
                </c:pt>
                <c:pt idx="15">
                  <c:v>103.93876136056996</c:v>
                </c:pt>
                <c:pt idx="16">
                  <c:v>135.8000298183095</c:v>
                </c:pt>
                <c:pt idx="17">
                  <c:v>143.48241523951714</c:v>
                </c:pt>
                <c:pt idx="18">
                  <c:v>130.21138979551867</c:v>
                </c:pt>
                <c:pt idx="19">
                  <c:v>131.79500914659317</c:v>
                </c:pt>
                <c:pt idx="20">
                  <c:v>124.11587932192013</c:v>
                </c:pt>
                <c:pt idx="21">
                  <c:v>117.55949287751748</c:v>
                </c:pt>
                <c:pt idx="22">
                  <c:v>41.826977450572421</c:v>
                </c:pt>
                <c:pt idx="23">
                  <c:v>41.230467914403931</c:v>
                </c:pt>
                <c:pt idx="24">
                  <c:v>47.507256769149208</c:v>
                </c:pt>
                <c:pt idx="25">
                  <c:v>35.744923717759427</c:v>
                </c:pt>
                <c:pt idx="26">
                  <c:v>30.923508676659257</c:v>
                </c:pt>
                <c:pt idx="27">
                  <c:v>13.178074627736425</c:v>
                </c:pt>
                <c:pt idx="28">
                  <c:v>9.067286152224252</c:v>
                </c:pt>
                <c:pt idx="29">
                  <c:v>12.16896210342612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D2DD-4EFB-B407-AC9DA517CC75}"/>
            </c:ext>
          </c:extLst>
        </c:ser>
        <c:ser>
          <c:idx val="4"/>
          <c:order val="4"/>
          <c:tx>
            <c:strRef>
              <c:f>TableB8!$F$181</c:f>
              <c:strCache>
                <c:ptCount val="1"/>
                <c:pt idx="0">
                  <c:v>P80-90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TableB8!$A$216:$A$246</c:f>
              <c:numCache>
                <c:formatCode>General</c:formatCode>
                <c:ptCount val="31"/>
                <c:pt idx="0">
                  <c:v>1807</c:v>
                </c:pt>
                <c:pt idx="1">
                  <c:v>1812</c:v>
                </c:pt>
                <c:pt idx="2">
                  <c:v>1817</c:v>
                </c:pt>
                <c:pt idx="3">
                  <c:v>1822</c:v>
                </c:pt>
                <c:pt idx="4">
                  <c:v>1827</c:v>
                </c:pt>
                <c:pt idx="5">
                  <c:v>1832</c:v>
                </c:pt>
                <c:pt idx="6">
                  <c:v>1837</c:v>
                </c:pt>
                <c:pt idx="7">
                  <c:v>1842</c:v>
                </c:pt>
                <c:pt idx="8">
                  <c:v>1847</c:v>
                </c:pt>
                <c:pt idx="9">
                  <c:v>1852</c:v>
                </c:pt>
                <c:pt idx="10">
                  <c:v>1857</c:v>
                </c:pt>
                <c:pt idx="11">
                  <c:v>1862</c:v>
                </c:pt>
                <c:pt idx="12">
                  <c:v>1867</c:v>
                </c:pt>
                <c:pt idx="13">
                  <c:v>1872</c:v>
                </c:pt>
                <c:pt idx="14">
                  <c:v>1877</c:v>
                </c:pt>
                <c:pt idx="15">
                  <c:v>1882</c:v>
                </c:pt>
                <c:pt idx="16">
                  <c:v>1887</c:v>
                </c:pt>
                <c:pt idx="17">
                  <c:v>1892</c:v>
                </c:pt>
                <c:pt idx="18">
                  <c:v>1897</c:v>
                </c:pt>
                <c:pt idx="19">
                  <c:v>1902</c:v>
                </c:pt>
                <c:pt idx="20">
                  <c:v>1907</c:v>
                </c:pt>
                <c:pt idx="21">
                  <c:v>1912</c:v>
                </c:pt>
                <c:pt idx="22">
                  <c:v>1922</c:v>
                </c:pt>
                <c:pt idx="23">
                  <c:v>1927</c:v>
                </c:pt>
                <c:pt idx="24">
                  <c:v>1932</c:v>
                </c:pt>
                <c:pt idx="25">
                  <c:v>1937</c:v>
                </c:pt>
                <c:pt idx="26">
                  <c:v>1942</c:v>
                </c:pt>
                <c:pt idx="27">
                  <c:v>1947</c:v>
                </c:pt>
                <c:pt idx="28">
                  <c:v>1952</c:v>
                </c:pt>
                <c:pt idx="29">
                  <c:v>1957</c:v>
                </c:pt>
                <c:pt idx="30">
                  <c:v>1962</c:v>
                </c:pt>
              </c:numCache>
            </c:numRef>
          </c:xVal>
          <c:yVal>
            <c:numRef>
              <c:f>TableB8!$F$216:$F$246</c:f>
              <c:numCache>
                <c:formatCode>#,##0.0</c:formatCode>
                <c:ptCount val="31"/>
                <c:pt idx="0">
                  <c:v>74.067315588456211</c:v>
                </c:pt>
                <c:pt idx="1">
                  <c:v>82.39316447227958</c:v>
                </c:pt>
                <c:pt idx="2">
                  <c:v>70.61849995303929</c:v>
                </c:pt>
                <c:pt idx="3">
                  <c:v>93.845304514854632</c:v>
                </c:pt>
                <c:pt idx="4">
                  <c:v>98.278217455530537</c:v>
                </c:pt>
                <c:pt idx="5">
                  <c:v>82.234673441196591</c:v>
                </c:pt>
                <c:pt idx="6">
                  <c:v>103.91647677240326</c:v>
                </c:pt>
                <c:pt idx="7">
                  <c:v>121.24944716070227</c:v>
                </c:pt>
                <c:pt idx="8">
                  <c:v>114.98278910360777</c:v>
                </c:pt>
                <c:pt idx="9">
                  <c:v>129.35082591882747</c:v>
                </c:pt>
                <c:pt idx="10">
                  <c:v>132.79207258542283</c:v>
                </c:pt>
                <c:pt idx="11">
                  <c:v>145.48917903037767</c:v>
                </c:pt>
                <c:pt idx="12">
                  <c:v>146.90735968119165</c:v>
                </c:pt>
                <c:pt idx="13">
                  <c:v>172.15615622596121</c:v>
                </c:pt>
                <c:pt idx="14">
                  <c:v>206.51852116902106</c:v>
                </c:pt>
                <c:pt idx="15">
                  <c:v>155.77340506676026</c:v>
                </c:pt>
                <c:pt idx="16">
                  <c:v>203.11360520816862</c:v>
                </c:pt>
                <c:pt idx="17">
                  <c:v>215.07906168564548</c:v>
                </c:pt>
                <c:pt idx="18">
                  <c:v>195.19695203283231</c:v>
                </c:pt>
                <c:pt idx="19">
                  <c:v>197.45619286314829</c:v>
                </c:pt>
                <c:pt idx="20">
                  <c:v>185.98674018126891</c:v>
                </c:pt>
                <c:pt idx="21">
                  <c:v>176.05656503288563</c:v>
                </c:pt>
                <c:pt idx="22">
                  <c:v>62.367213328686226</c:v>
                </c:pt>
                <c:pt idx="23">
                  <c:v>61.295585106453835</c:v>
                </c:pt>
                <c:pt idx="24">
                  <c:v>70.291637409847539</c:v>
                </c:pt>
                <c:pt idx="25">
                  <c:v>52.615958998339281</c:v>
                </c:pt>
                <c:pt idx="26">
                  <c:v>46.012229275398269</c:v>
                </c:pt>
                <c:pt idx="27">
                  <c:v>19.279828015772516</c:v>
                </c:pt>
                <c:pt idx="28">
                  <c:v>13.301081383560732</c:v>
                </c:pt>
                <c:pt idx="29">
                  <c:v>17.750919173013347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D2DD-4EFB-B407-AC9DA517CC75}"/>
            </c:ext>
          </c:extLst>
        </c:ser>
        <c:ser>
          <c:idx val="5"/>
          <c:order val="5"/>
          <c:tx>
            <c:strRef>
              <c:f>TableB8!$G$181</c:f>
              <c:strCache>
                <c:ptCount val="1"/>
                <c:pt idx="0">
                  <c:v>P90-95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TableB8!$A$216:$A$246</c:f>
              <c:numCache>
                <c:formatCode>General</c:formatCode>
                <c:ptCount val="31"/>
                <c:pt idx="0">
                  <c:v>1807</c:v>
                </c:pt>
                <c:pt idx="1">
                  <c:v>1812</c:v>
                </c:pt>
                <c:pt idx="2">
                  <c:v>1817</c:v>
                </c:pt>
                <c:pt idx="3">
                  <c:v>1822</c:v>
                </c:pt>
                <c:pt idx="4">
                  <c:v>1827</c:v>
                </c:pt>
                <c:pt idx="5">
                  <c:v>1832</c:v>
                </c:pt>
                <c:pt idx="6">
                  <c:v>1837</c:v>
                </c:pt>
                <c:pt idx="7">
                  <c:v>1842</c:v>
                </c:pt>
                <c:pt idx="8">
                  <c:v>1847</c:v>
                </c:pt>
                <c:pt idx="9">
                  <c:v>1852</c:v>
                </c:pt>
                <c:pt idx="10">
                  <c:v>1857</c:v>
                </c:pt>
                <c:pt idx="11">
                  <c:v>1862</c:v>
                </c:pt>
                <c:pt idx="12">
                  <c:v>1867</c:v>
                </c:pt>
                <c:pt idx="13">
                  <c:v>1872</c:v>
                </c:pt>
                <c:pt idx="14">
                  <c:v>1877</c:v>
                </c:pt>
                <c:pt idx="15">
                  <c:v>1882</c:v>
                </c:pt>
                <c:pt idx="16">
                  <c:v>1887</c:v>
                </c:pt>
                <c:pt idx="17">
                  <c:v>1892</c:v>
                </c:pt>
                <c:pt idx="18">
                  <c:v>1897</c:v>
                </c:pt>
                <c:pt idx="19">
                  <c:v>1902</c:v>
                </c:pt>
                <c:pt idx="20">
                  <c:v>1907</c:v>
                </c:pt>
                <c:pt idx="21">
                  <c:v>1912</c:v>
                </c:pt>
                <c:pt idx="22">
                  <c:v>1922</c:v>
                </c:pt>
                <c:pt idx="23">
                  <c:v>1927</c:v>
                </c:pt>
                <c:pt idx="24">
                  <c:v>1932</c:v>
                </c:pt>
                <c:pt idx="25">
                  <c:v>1937</c:v>
                </c:pt>
                <c:pt idx="26">
                  <c:v>1942</c:v>
                </c:pt>
                <c:pt idx="27">
                  <c:v>1947</c:v>
                </c:pt>
                <c:pt idx="28">
                  <c:v>1952</c:v>
                </c:pt>
                <c:pt idx="29">
                  <c:v>1957</c:v>
                </c:pt>
                <c:pt idx="30">
                  <c:v>1962</c:v>
                </c:pt>
              </c:numCache>
            </c:numRef>
          </c:xVal>
          <c:yVal>
            <c:numRef>
              <c:f>TableB8!$G$216:$G$246</c:f>
              <c:numCache>
                <c:formatCode>#,##0.0</c:formatCode>
                <c:ptCount val="31"/>
                <c:pt idx="0">
                  <c:v>142.92889031889865</c:v>
                </c:pt>
                <c:pt idx="1">
                  <c:v>158.58634741430234</c:v>
                </c:pt>
                <c:pt idx="2">
                  <c:v>138.23007909040473</c:v>
                </c:pt>
                <c:pt idx="3">
                  <c:v>183.31567547092291</c:v>
                </c:pt>
                <c:pt idx="4">
                  <c:v>191.73564338421789</c:v>
                </c:pt>
                <c:pt idx="5">
                  <c:v>162.55858730940173</c:v>
                </c:pt>
                <c:pt idx="6">
                  <c:v>203.29328122872991</c:v>
                </c:pt>
                <c:pt idx="7">
                  <c:v>238.41764573746997</c:v>
                </c:pt>
                <c:pt idx="8">
                  <c:v>226.11002445833515</c:v>
                </c:pt>
                <c:pt idx="9">
                  <c:v>253.10823592881604</c:v>
                </c:pt>
                <c:pt idx="10">
                  <c:v>258.59604656997544</c:v>
                </c:pt>
                <c:pt idx="11">
                  <c:v>282.87496374035305</c:v>
                </c:pt>
                <c:pt idx="12">
                  <c:v>287.05656100364433</c:v>
                </c:pt>
                <c:pt idx="13">
                  <c:v>333.33742788236952</c:v>
                </c:pt>
                <c:pt idx="14">
                  <c:v>400.53267653091632</c:v>
                </c:pt>
                <c:pt idx="15">
                  <c:v>304.51456305799837</c:v>
                </c:pt>
                <c:pt idx="16">
                  <c:v>392.62034611913128</c:v>
                </c:pt>
                <c:pt idx="17">
                  <c:v>422.94902917676376</c:v>
                </c:pt>
                <c:pt idx="18">
                  <c:v>384.62770570479199</c:v>
                </c:pt>
                <c:pt idx="19">
                  <c:v>388.24425267749564</c:v>
                </c:pt>
                <c:pt idx="20">
                  <c:v>366.29338368580068</c:v>
                </c:pt>
                <c:pt idx="21">
                  <c:v>346.14922088034319</c:v>
                </c:pt>
                <c:pt idx="22">
                  <c:v>120.55840107201954</c:v>
                </c:pt>
                <c:pt idx="23">
                  <c:v>117.85470754906831</c:v>
                </c:pt>
                <c:pt idx="24">
                  <c:v>133.75422888190241</c:v>
                </c:pt>
                <c:pt idx="25">
                  <c:v>99.250189686835952</c:v>
                </c:pt>
                <c:pt idx="26">
                  <c:v>88.3507829059795</c:v>
                </c:pt>
                <c:pt idx="27">
                  <c:v>35.718871935839225</c:v>
                </c:pt>
                <c:pt idx="28">
                  <c:v>24.489831582026348</c:v>
                </c:pt>
                <c:pt idx="29">
                  <c:v>32.447496735865371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D2DD-4EFB-B407-AC9DA517CC75}"/>
            </c:ext>
          </c:extLst>
        </c:ser>
        <c:ser>
          <c:idx val="6"/>
          <c:order val="6"/>
          <c:tx>
            <c:strRef>
              <c:f>TableB8!$H$181</c:f>
              <c:strCache>
                <c:ptCount val="1"/>
                <c:pt idx="0">
                  <c:v>P95-99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TableB8!$A$216:$A$246</c:f>
              <c:numCache>
                <c:formatCode>General</c:formatCode>
                <c:ptCount val="31"/>
                <c:pt idx="0">
                  <c:v>1807</c:v>
                </c:pt>
                <c:pt idx="1">
                  <c:v>1812</c:v>
                </c:pt>
                <c:pt idx="2">
                  <c:v>1817</c:v>
                </c:pt>
                <c:pt idx="3">
                  <c:v>1822</c:v>
                </c:pt>
                <c:pt idx="4">
                  <c:v>1827</c:v>
                </c:pt>
                <c:pt idx="5">
                  <c:v>1832</c:v>
                </c:pt>
                <c:pt idx="6">
                  <c:v>1837</c:v>
                </c:pt>
                <c:pt idx="7">
                  <c:v>1842</c:v>
                </c:pt>
                <c:pt idx="8">
                  <c:v>1847</c:v>
                </c:pt>
                <c:pt idx="9">
                  <c:v>1852</c:v>
                </c:pt>
                <c:pt idx="10">
                  <c:v>1857</c:v>
                </c:pt>
                <c:pt idx="11">
                  <c:v>1862</c:v>
                </c:pt>
                <c:pt idx="12">
                  <c:v>1867</c:v>
                </c:pt>
                <c:pt idx="13">
                  <c:v>1872</c:v>
                </c:pt>
                <c:pt idx="14">
                  <c:v>1877</c:v>
                </c:pt>
                <c:pt idx="15">
                  <c:v>1882</c:v>
                </c:pt>
                <c:pt idx="16">
                  <c:v>1887</c:v>
                </c:pt>
                <c:pt idx="17">
                  <c:v>1892</c:v>
                </c:pt>
                <c:pt idx="18">
                  <c:v>1897</c:v>
                </c:pt>
                <c:pt idx="19">
                  <c:v>1902</c:v>
                </c:pt>
                <c:pt idx="20">
                  <c:v>1907</c:v>
                </c:pt>
                <c:pt idx="21">
                  <c:v>1912</c:v>
                </c:pt>
                <c:pt idx="22">
                  <c:v>1922</c:v>
                </c:pt>
                <c:pt idx="23">
                  <c:v>1927</c:v>
                </c:pt>
                <c:pt idx="24">
                  <c:v>1932</c:v>
                </c:pt>
                <c:pt idx="25">
                  <c:v>1937</c:v>
                </c:pt>
                <c:pt idx="26">
                  <c:v>1942</c:v>
                </c:pt>
                <c:pt idx="27">
                  <c:v>1947</c:v>
                </c:pt>
                <c:pt idx="28">
                  <c:v>1952</c:v>
                </c:pt>
                <c:pt idx="29">
                  <c:v>1957</c:v>
                </c:pt>
                <c:pt idx="30">
                  <c:v>1962</c:v>
                </c:pt>
              </c:numCache>
            </c:numRef>
          </c:xVal>
          <c:yVal>
            <c:numRef>
              <c:f>TableB8!$H$216:$H$246</c:f>
              <c:numCache>
                <c:formatCode>#,##0.0</c:formatCode>
                <c:ptCount val="31"/>
                <c:pt idx="0">
                  <c:v>255.43105377464181</c:v>
                </c:pt>
                <c:pt idx="1">
                  <c:v>283.25845322784943</c:v>
                </c:pt>
                <c:pt idx="2">
                  <c:v>253.82005456242612</c:v>
                </c:pt>
                <c:pt idx="3">
                  <c:v>336.92098020859675</c:v>
                </c:pt>
                <c:pt idx="4">
                  <c:v>347.6069086378144</c:v>
                </c:pt>
                <c:pt idx="5">
                  <c:v>301.38639311452994</c:v>
                </c:pt>
                <c:pt idx="6">
                  <c:v>370.19338273985056</c:v>
                </c:pt>
                <c:pt idx="7">
                  <c:v>443.37676325656577</c:v>
                </c:pt>
                <c:pt idx="8">
                  <c:v>419.07732784638887</c:v>
                </c:pt>
                <c:pt idx="9">
                  <c:v>470.60219086937377</c:v>
                </c:pt>
                <c:pt idx="10">
                  <c:v>474.64188700640904</c:v>
                </c:pt>
                <c:pt idx="11">
                  <c:v>520.02374337287904</c:v>
                </c:pt>
                <c:pt idx="12">
                  <c:v>532.1209961648965</c:v>
                </c:pt>
                <c:pt idx="13">
                  <c:v>604.29835984170893</c:v>
                </c:pt>
                <c:pt idx="14">
                  <c:v>735.31810529870461</c:v>
                </c:pt>
                <c:pt idx="15">
                  <c:v>561.1087325799881</c:v>
                </c:pt>
                <c:pt idx="16">
                  <c:v>712.35234112787077</c:v>
                </c:pt>
                <c:pt idx="17">
                  <c:v>792.048397298189</c:v>
                </c:pt>
                <c:pt idx="18">
                  <c:v>719.83050376760332</c:v>
                </c:pt>
                <c:pt idx="19">
                  <c:v>730.0245333426393</c:v>
                </c:pt>
                <c:pt idx="20">
                  <c:v>692.83295065458219</c:v>
                </c:pt>
                <c:pt idx="21">
                  <c:v>652.90005853233913</c:v>
                </c:pt>
                <c:pt idx="22">
                  <c:v>223.32883680067354</c:v>
                </c:pt>
                <c:pt idx="23">
                  <c:v>216.45423806958573</c:v>
                </c:pt>
                <c:pt idx="24">
                  <c:v>242.92055253927097</c:v>
                </c:pt>
                <c:pt idx="25">
                  <c:v>178.38455629063057</c:v>
                </c:pt>
                <c:pt idx="26">
                  <c:v>163.17531265139905</c:v>
                </c:pt>
                <c:pt idx="27">
                  <c:v>63.646893370808499</c:v>
                </c:pt>
                <c:pt idx="28">
                  <c:v>42.766751827295572</c:v>
                </c:pt>
                <c:pt idx="29">
                  <c:v>56.551718752081293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D2DD-4EFB-B407-AC9DA517CC75}"/>
            </c:ext>
          </c:extLst>
        </c:ser>
        <c:ser>
          <c:idx val="7"/>
          <c:order val="7"/>
          <c:tx>
            <c:strRef>
              <c:f>TableB8!$I$181</c:f>
              <c:strCache>
                <c:ptCount val="1"/>
                <c:pt idx="0">
                  <c:v>P99-99.9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TableB8!$A$216:$A$246</c:f>
              <c:numCache>
                <c:formatCode>General</c:formatCode>
                <c:ptCount val="31"/>
                <c:pt idx="0">
                  <c:v>1807</c:v>
                </c:pt>
                <c:pt idx="1">
                  <c:v>1812</c:v>
                </c:pt>
                <c:pt idx="2">
                  <c:v>1817</c:v>
                </c:pt>
                <c:pt idx="3">
                  <c:v>1822</c:v>
                </c:pt>
                <c:pt idx="4">
                  <c:v>1827</c:v>
                </c:pt>
                <c:pt idx="5">
                  <c:v>1832</c:v>
                </c:pt>
                <c:pt idx="6">
                  <c:v>1837</c:v>
                </c:pt>
                <c:pt idx="7">
                  <c:v>1842</c:v>
                </c:pt>
                <c:pt idx="8">
                  <c:v>1847</c:v>
                </c:pt>
                <c:pt idx="9">
                  <c:v>1852</c:v>
                </c:pt>
                <c:pt idx="10">
                  <c:v>1857</c:v>
                </c:pt>
                <c:pt idx="11">
                  <c:v>1862</c:v>
                </c:pt>
                <c:pt idx="12">
                  <c:v>1867</c:v>
                </c:pt>
                <c:pt idx="13">
                  <c:v>1872</c:v>
                </c:pt>
                <c:pt idx="14">
                  <c:v>1877</c:v>
                </c:pt>
                <c:pt idx="15">
                  <c:v>1882</c:v>
                </c:pt>
                <c:pt idx="16">
                  <c:v>1887</c:v>
                </c:pt>
                <c:pt idx="17">
                  <c:v>1892</c:v>
                </c:pt>
                <c:pt idx="18">
                  <c:v>1897</c:v>
                </c:pt>
                <c:pt idx="19">
                  <c:v>1902</c:v>
                </c:pt>
                <c:pt idx="20">
                  <c:v>1907</c:v>
                </c:pt>
                <c:pt idx="21">
                  <c:v>1912</c:v>
                </c:pt>
                <c:pt idx="22">
                  <c:v>1922</c:v>
                </c:pt>
                <c:pt idx="23">
                  <c:v>1927</c:v>
                </c:pt>
                <c:pt idx="24">
                  <c:v>1932</c:v>
                </c:pt>
                <c:pt idx="25">
                  <c:v>1937</c:v>
                </c:pt>
                <c:pt idx="26">
                  <c:v>1942</c:v>
                </c:pt>
                <c:pt idx="27">
                  <c:v>1947</c:v>
                </c:pt>
                <c:pt idx="28">
                  <c:v>1952</c:v>
                </c:pt>
                <c:pt idx="29">
                  <c:v>1957</c:v>
                </c:pt>
                <c:pt idx="30">
                  <c:v>1962</c:v>
                </c:pt>
              </c:numCache>
            </c:numRef>
          </c:xVal>
          <c:yVal>
            <c:numRef>
              <c:f>TableB8!$I$216:$I$246</c:f>
              <c:numCache>
                <c:formatCode>#,##0.0</c:formatCode>
                <c:ptCount val="31"/>
                <c:pt idx="0">
                  <c:v>732.88724960068396</c:v>
                </c:pt>
                <c:pt idx="1">
                  <c:v>828.65226320845568</c:v>
                </c:pt>
                <c:pt idx="2">
                  <c:v>821.20808653760321</c:v>
                </c:pt>
                <c:pt idx="3">
                  <c:v>1098.9221818268015</c:v>
                </c:pt>
                <c:pt idx="4">
                  <c:v>989.25954478481538</c:v>
                </c:pt>
                <c:pt idx="5">
                  <c:v>892.73639552136763</c:v>
                </c:pt>
                <c:pt idx="6">
                  <c:v>1057.7115443777095</c:v>
                </c:pt>
                <c:pt idx="7">
                  <c:v>1441.5751822587783</c:v>
                </c:pt>
                <c:pt idx="8">
                  <c:v>1309.2470232776132</c:v>
                </c:pt>
                <c:pt idx="9">
                  <c:v>1535.6535157623941</c:v>
                </c:pt>
                <c:pt idx="10">
                  <c:v>1402.2383608533155</c:v>
                </c:pt>
                <c:pt idx="11">
                  <c:v>1607.1106672475369</c:v>
                </c:pt>
                <c:pt idx="12">
                  <c:v>1669.0272312262205</c:v>
                </c:pt>
                <c:pt idx="13">
                  <c:v>1798.4042380466085</c:v>
                </c:pt>
                <c:pt idx="14">
                  <c:v>2417.3779823941595</c:v>
                </c:pt>
                <c:pt idx="15">
                  <c:v>1709.8879220848037</c:v>
                </c:pt>
                <c:pt idx="16">
                  <c:v>2181.3254410290019</c:v>
                </c:pt>
                <c:pt idx="17">
                  <c:v>2734.5835535920855</c:v>
                </c:pt>
                <c:pt idx="18">
                  <c:v>2364.4199552267833</c:v>
                </c:pt>
                <c:pt idx="19">
                  <c:v>2491.9668489171963</c:v>
                </c:pt>
                <c:pt idx="20">
                  <c:v>2403.062638469285</c:v>
                </c:pt>
                <c:pt idx="21">
                  <c:v>2242.7613056934615</c:v>
                </c:pt>
                <c:pt idx="22">
                  <c:v>758.66787289243757</c:v>
                </c:pt>
                <c:pt idx="23">
                  <c:v>709.51094301443732</c:v>
                </c:pt>
                <c:pt idx="24">
                  <c:v>816.28229921045624</c:v>
                </c:pt>
                <c:pt idx="25">
                  <c:v>565.83321648173285</c:v>
                </c:pt>
                <c:pt idx="26">
                  <c:v>561.08992649339655</c:v>
                </c:pt>
                <c:pt idx="27">
                  <c:v>207.55474565277819</c:v>
                </c:pt>
                <c:pt idx="28">
                  <c:v>134.68167752600286</c:v>
                </c:pt>
                <c:pt idx="29">
                  <c:v>175.75290679994654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7-D2DD-4EFB-B407-AC9DA517CC75}"/>
            </c:ext>
          </c:extLst>
        </c:ser>
        <c:ser>
          <c:idx val="8"/>
          <c:order val="8"/>
          <c:tx>
            <c:strRef>
              <c:f>TableB8!$J$181</c:f>
              <c:strCache>
                <c:ptCount val="1"/>
                <c:pt idx="0">
                  <c:v>P99.9-100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TableB8!$A$216:$A$246</c:f>
              <c:numCache>
                <c:formatCode>General</c:formatCode>
                <c:ptCount val="31"/>
                <c:pt idx="0">
                  <c:v>1807</c:v>
                </c:pt>
                <c:pt idx="1">
                  <c:v>1812</c:v>
                </c:pt>
                <c:pt idx="2">
                  <c:v>1817</c:v>
                </c:pt>
                <c:pt idx="3">
                  <c:v>1822</c:v>
                </c:pt>
                <c:pt idx="4">
                  <c:v>1827</c:v>
                </c:pt>
                <c:pt idx="5">
                  <c:v>1832</c:v>
                </c:pt>
                <c:pt idx="6">
                  <c:v>1837</c:v>
                </c:pt>
                <c:pt idx="7">
                  <c:v>1842</c:v>
                </c:pt>
                <c:pt idx="8">
                  <c:v>1847</c:v>
                </c:pt>
                <c:pt idx="9">
                  <c:v>1852</c:v>
                </c:pt>
                <c:pt idx="10">
                  <c:v>1857</c:v>
                </c:pt>
                <c:pt idx="11">
                  <c:v>1862</c:v>
                </c:pt>
                <c:pt idx="12">
                  <c:v>1867</c:v>
                </c:pt>
                <c:pt idx="13">
                  <c:v>1872</c:v>
                </c:pt>
                <c:pt idx="14">
                  <c:v>1877</c:v>
                </c:pt>
                <c:pt idx="15">
                  <c:v>1882</c:v>
                </c:pt>
                <c:pt idx="16">
                  <c:v>1887</c:v>
                </c:pt>
                <c:pt idx="17">
                  <c:v>1892</c:v>
                </c:pt>
                <c:pt idx="18">
                  <c:v>1897</c:v>
                </c:pt>
                <c:pt idx="19">
                  <c:v>1902</c:v>
                </c:pt>
                <c:pt idx="20">
                  <c:v>1907</c:v>
                </c:pt>
                <c:pt idx="21">
                  <c:v>1912</c:v>
                </c:pt>
                <c:pt idx="22">
                  <c:v>1922</c:v>
                </c:pt>
                <c:pt idx="23">
                  <c:v>1927</c:v>
                </c:pt>
                <c:pt idx="24">
                  <c:v>1932</c:v>
                </c:pt>
                <c:pt idx="25">
                  <c:v>1937</c:v>
                </c:pt>
                <c:pt idx="26">
                  <c:v>1942</c:v>
                </c:pt>
                <c:pt idx="27">
                  <c:v>1947</c:v>
                </c:pt>
                <c:pt idx="28">
                  <c:v>1952</c:v>
                </c:pt>
                <c:pt idx="29">
                  <c:v>1957</c:v>
                </c:pt>
                <c:pt idx="30">
                  <c:v>1962</c:v>
                </c:pt>
              </c:numCache>
            </c:numRef>
          </c:xVal>
          <c:yVal>
            <c:numRef>
              <c:f>TableB8!$J$216:$J$246</c:f>
              <c:numCache>
                <c:formatCode>#,##0.0</c:formatCode>
                <c:ptCount val="31"/>
                <c:pt idx="0">
                  <c:v>1970.3525138196878</c:v>
                </c:pt>
                <c:pt idx="1">
                  <c:v>2597.6810636565137</c:v>
                </c:pt>
                <c:pt idx="2">
                  <c:v>3287.6342816863776</c:v>
                </c:pt>
                <c:pt idx="3">
                  <c:v>5367.4377623261698</c:v>
                </c:pt>
                <c:pt idx="4">
                  <c:v>3044.474407658744</c:v>
                </c:pt>
                <c:pt idx="5">
                  <c:v>2530.3414598290601</c:v>
                </c:pt>
                <c:pt idx="6">
                  <c:v>3270.8297042213308</c:v>
                </c:pt>
                <c:pt idx="7">
                  <c:v>5442.8536986050985</c:v>
                </c:pt>
                <c:pt idx="8">
                  <c:v>5194.7784386189633</c:v>
                </c:pt>
                <c:pt idx="9">
                  <c:v>5686.3270258480097</c:v>
                </c:pt>
                <c:pt idx="10">
                  <c:v>3625.3374625434476</c:v>
                </c:pt>
                <c:pt idx="11">
                  <c:v>5830.1995942118219</c:v>
                </c:pt>
                <c:pt idx="12">
                  <c:v>5364.1714832064681</c:v>
                </c:pt>
                <c:pt idx="13">
                  <c:v>6355.5176030281709</c:v>
                </c:pt>
                <c:pt idx="14">
                  <c:v>10064.854291122743</c:v>
                </c:pt>
                <c:pt idx="15">
                  <c:v>5339.2992070372038</c:v>
                </c:pt>
                <c:pt idx="16">
                  <c:v>7898.9660596026051</c:v>
                </c:pt>
                <c:pt idx="17">
                  <c:v>13097.245653914551</c:v>
                </c:pt>
                <c:pt idx="18">
                  <c:v>8162.1738432247175</c:v>
                </c:pt>
                <c:pt idx="19">
                  <c:v>9999.7824052463657</c:v>
                </c:pt>
                <c:pt idx="20">
                  <c:v>9688.5327291037265</c:v>
                </c:pt>
                <c:pt idx="21">
                  <c:v>8912.5905651460271</c:v>
                </c:pt>
                <c:pt idx="22">
                  <c:v>3381.0113009526071</c:v>
                </c:pt>
                <c:pt idx="23">
                  <c:v>2715.8956846659758</c:v>
                </c:pt>
                <c:pt idx="24">
                  <c:v>3691.729294847104</c:v>
                </c:pt>
                <c:pt idx="25">
                  <c:v>2289.766774713034</c:v>
                </c:pt>
                <c:pt idx="26">
                  <c:v>2354.8443755890012</c:v>
                </c:pt>
                <c:pt idx="27">
                  <c:v>843.19115421441143</c:v>
                </c:pt>
                <c:pt idx="28">
                  <c:v>600.96347551333804</c:v>
                </c:pt>
                <c:pt idx="29">
                  <c:v>597.97295654374648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8-D2DD-4EFB-B407-AC9DA517CC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9515256"/>
        <c:axId val="403051016"/>
      </c:scatterChart>
      <c:valAx>
        <c:axId val="409515256"/>
        <c:scaling>
          <c:orientation val="minMax"/>
          <c:max val="1952"/>
          <c:min val="1807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03051016"/>
        <c:crosses val="autoZero"/>
        <c:crossBetween val="midCat"/>
      </c:valAx>
      <c:valAx>
        <c:axId val="403051016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095152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Age</a:t>
            </a:r>
            <a:r>
              <a:rPr lang="en-US" baseline="0"/>
              <a:t> at Death by Fractille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9.1817425260866808E-2"/>
          <c:y val="7.6790890269151132E-2"/>
          <c:w val="0.87745086742206002"/>
          <c:h val="0.83127679692212386"/>
        </c:manualLayout>
      </c:layout>
      <c:scatterChart>
        <c:scatterStyle val="lineMarker"/>
        <c:varyColors val="0"/>
        <c:ser>
          <c:idx val="1"/>
          <c:order val="0"/>
          <c:tx>
            <c:strRef>
              <c:f>TableB8!$C$249</c:f>
              <c:strCache>
                <c:ptCount val="1"/>
                <c:pt idx="0">
                  <c:v>P0-70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TableB8!$A$251:$A$281</c:f>
              <c:numCache>
                <c:formatCode>General</c:formatCode>
                <c:ptCount val="31"/>
                <c:pt idx="0">
                  <c:v>1807</c:v>
                </c:pt>
                <c:pt idx="1">
                  <c:v>1812</c:v>
                </c:pt>
                <c:pt idx="2">
                  <c:v>1817</c:v>
                </c:pt>
                <c:pt idx="3">
                  <c:v>1822</c:v>
                </c:pt>
                <c:pt idx="4">
                  <c:v>1827</c:v>
                </c:pt>
                <c:pt idx="5">
                  <c:v>1832</c:v>
                </c:pt>
                <c:pt idx="6">
                  <c:v>1837</c:v>
                </c:pt>
                <c:pt idx="7">
                  <c:v>1842</c:v>
                </c:pt>
                <c:pt idx="8">
                  <c:v>1847</c:v>
                </c:pt>
                <c:pt idx="9">
                  <c:v>1852</c:v>
                </c:pt>
                <c:pt idx="10">
                  <c:v>1857</c:v>
                </c:pt>
                <c:pt idx="11">
                  <c:v>1862</c:v>
                </c:pt>
                <c:pt idx="12">
                  <c:v>1867</c:v>
                </c:pt>
                <c:pt idx="13">
                  <c:v>1872</c:v>
                </c:pt>
                <c:pt idx="14">
                  <c:v>1877</c:v>
                </c:pt>
                <c:pt idx="15">
                  <c:v>1882</c:v>
                </c:pt>
                <c:pt idx="16">
                  <c:v>1887</c:v>
                </c:pt>
                <c:pt idx="17">
                  <c:v>1892</c:v>
                </c:pt>
                <c:pt idx="18">
                  <c:v>1897</c:v>
                </c:pt>
                <c:pt idx="19">
                  <c:v>1902</c:v>
                </c:pt>
                <c:pt idx="20">
                  <c:v>1907</c:v>
                </c:pt>
                <c:pt idx="21">
                  <c:v>1912</c:v>
                </c:pt>
                <c:pt idx="22">
                  <c:v>1922</c:v>
                </c:pt>
                <c:pt idx="23">
                  <c:v>1927</c:v>
                </c:pt>
                <c:pt idx="24">
                  <c:v>1932</c:v>
                </c:pt>
                <c:pt idx="25">
                  <c:v>1937</c:v>
                </c:pt>
                <c:pt idx="26">
                  <c:v>1942</c:v>
                </c:pt>
                <c:pt idx="27">
                  <c:v>1947</c:v>
                </c:pt>
                <c:pt idx="28">
                  <c:v>1952</c:v>
                </c:pt>
                <c:pt idx="29">
                  <c:v>1957</c:v>
                </c:pt>
                <c:pt idx="30">
                  <c:v>1962</c:v>
                </c:pt>
              </c:numCache>
            </c:numRef>
          </c:xVal>
          <c:yVal>
            <c:numRef>
              <c:f>TableB8!$C$251:$C$281</c:f>
              <c:numCache>
                <c:formatCode>0.0</c:formatCode>
                <c:ptCount val="31"/>
                <c:pt idx="0">
                  <c:v>50.243679999999998</c:v>
                </c:pt>
                <c:pt idx="1">
                  <c:v>50.288379999999997</c:v>
                </c:pt>
                <c:pt idx="2">
                  <c:v>52.007539999999999</c:v>
                </c:pt>
                <c:pt idx="3">
                  <c:v>49.40361</c:v>
                </c:pt>
                <c:pt idx="4">
                  <c:v>50.530709999999999</c:v>
                </c:pt>
                <c:pt idx="5">
                  <c:v>49.229770000000002</c:v>
                </c:pt>
                <c:pt idx="6">
                  <c:v>49.23001</c:v>
                </c:pt>
                <c:pt idx="7">
                  <c:v>46.048099999999998</c:v>
                </c:pt>
                <c:pt idx="8">
                  <c:v>47.640970000000003</c:v>
                </c:pt>
                <c:pt idx="9">
                  <c:v>49.282089999999997</c:v>
                </c:pt>
                <c:pt idx="10">
                  <c:v>45.574910000000003</c:v>
                </c:pt>
                <c:pt idx="11">
                  <c:v>48.212479999999999</c:v>
                </c:pt>
                <c:pt idx="12">
                  <c:v>49.689540000000001</c:v>
                </c:pt>
                <c:pt idx="13">
                  <c:v>47.322130000000001</c:v>
                </c:pt>
                <c:pt idx="14">
                  <c:v>49.202249999999999</c:v>
                </c:pt>
                <c:pt idx="15">
                  <c:v>47.476999999999997</c:v>
                </c:pt>
                <c:pt idx="16">
                  <c:v>48.838169999999998</c:v>
                </c:pt>
                <c:pt idx="17">
                  <c:v>49.794640000000001</c:v>
                </c:pt>
                <c:pt idx="18">
                  <c:v>51.545529999999999</c:v>
                </c:pt>
                <c:pt idx="19">
                  <c:v>52.076250000000002</c:v>
                </c:pt>
                <c:pt idx="20">
                  <c:v>52.061970000000002</c:v>
                </c:pt>
                <c:pt idx="21">
                  <c:v>53.007739999999998</c:v>
                </c:pt>
                <c:pt idx="22">
                  <c:v>55.44556</c:v>
                </c:pt>
                <c:pt idx="23">
                  <c:v>54.495350000000002</c:v>
                </c:pt>
                <c:pt idx="24">
                  <c:v>56.18468</c:v>
                </c:pt>
                <c:pt idx="25">
                  <c:v>57.785290000000003</c:v>
                </c:pt>
                <c:pt idx="26">
                  <c:v>52.216000000000001</c:v>
                </c:pt>
                <c:pt idx="27">
                  <c:v>61.974780000000003</c:v>
                </c:pt>
                <c:pt idx="28">
                  <c:v>65.518100000000004</c:v>
                </c:pt>
                <c:pt idx="29">
                  <c:v>67.466970000000003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2919-4473-8611-AD4D148FA8FF}"/>
            </c:ext>
          </c:extLst>
        </c:ser>
        <c:ser>
          <c:idx val="3"/>
          <c:order val="1"/>
          <c:tx>
            <c:strRef>
              <c:f>TableB8!$E$181</c:f>
              <c:strCache>
                <c:ptCount val="1"/>
                <c:pt idx="0">
                  <c:v>P70-80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TableB8!$A$251:$A$281</c:f>
              <c:numCache>
                <c:formatCode>General</c:formatCode>
                <c:ptCount val="31"/>
                <c:pt idx="0">
                  <c:v>1807</c:v>
                </c:pt>
                <c:pt idx="1">
                  <c:v>1812</c:v>
                </c:pt>
                <c:pt idx="2">
                  <c:v>1817</c:v>
                </c:pt>
                <c:pt idx="3">
                  <c:v>1822</c:v>
                </c:pt>
                <c:pt idx="4">
                  <c:v>1827</c:v>
                </c:pt>
                <c:pt idx="5">
                  <c:v>1832</c:v>
                </c:pt>
                <c:pt idx="6">
                  <c:v>1837</c:v>
                </c:pt>
                <c:pt idx="7">
                  <c:v>1842</c:v>
                </c:pt>
                <c:pt idx="8">
                  <c:v>1847</c:v>
                </c:pt>
                <c:pt idx="9">
                  <c:v>1852</c:v>
                </c:pt>
                <c:pt idx="10">
                  <c:v>1857</c:v>
                </c:pt>
                <c:pt idx="11">
                  <c:v>1862</c:v>
                </c:pt>
                <c:pt idx="12">
                  <c:v>1867</c:v>
                </c:pt>
                <c:pt idx="13">
                  <c:v>1872</c:v>
                </c:pt>
                <c:pt idx="14">
                  <c:v>1877</c:v>
                </c:pt>
                <c:pt idx="15">
                  <c:v>1882</c:v>
                </c:pt>
                <c:pt idx="16">
                  <c:v>1887</c:v>
                </c:pt>
                <c:pt idx="17">
                  <c:v>1892</c:v>
                </c:pt>
                <c:pt idx="18">
                  <c:v>1897</c:v>
                </c:pt>
                <c:pt idx="19">
                  <c:v>1902</c:v>
                </c:pt>
                <c:pt idx="20">
                  <c:v>1907</c:v>
                </c:pt>
                <c:pt idx="21">
                  <c:v>1912</c:v>
                </c:pt>
                <c:pt idx="22">
                  <c:v>1922</c:v>
                </c:pt>
                <c:pt idx="23">
                  <c:v>1927</c:v>
                </c:pt>
                <c:pt idx="24">
                  <c:v>1932</c:v>
                </c:pt>
                <c:pt idx="25">
                  <c:v>1937</c:v>
                </c:pt>
                <c:pt idx="26">
                  <c:v>1942</c:v>
                </c:pt>
                <c:pt idx="27">
                  <c:v>1947</c:v>
                </c:pt>
                <c:pt idx="28">
                  <c:v>1952</c:v>
                </c:pt>
                <c:pt idx="29">
                  <c:v>1957</c:v>
                </c:pt>
                <c:pt idx="30">
                  <c:v>1962</c:v>
                </c:pt>
              </c:numCache>
            </c:numRef>
          </c:xVal>
          <c:yVal>
            <c:numRef>
              <c:f>TableB8!$E$251:$E$281</c:f>
              <c:numCache>
                <c:formatCode>0.0</c:formatCode>
                <c:ptCount val="31"/>
                <c:pt idx="0">
                  <c:v>57.601739999999999</c:v>
                </c:pt>
                <c:pt idx="1">
                  <c:v>58.681759999999997</c:v>
                </c:pt>
                <c:pt idx="2">
                  <c:v>53.990940000000002</c:v>
                </c:pt>
                <c:pt idx="3">
                  <c:v>54.77261</c:v>
                </c:pt>
                <c:pt idx="4">
                  <c:v>55.542909999999999</c:v>
                </c:pt>
                <c:pt idx="5">
                  <c:v>51.077170000000002</c:v>
                </c:pt>
                <c:pt idx="6">
                  <c:v>54.66216</c:v>
                </c:pt>
                <c:pt idx="7">
                  <c:v>51.869070000000001</c:v>
                </c:pt>
                <c:pt idx="8">
                  <c:v>53.123370000000001</c:v>
                </c:pt>
                <c:pt idx="9">
                  <c:v>51.72316</c:v>
                </c:pt>
                <c:pt idx="10">
                  <c:v>50.847909999999999</c:v>
                </c:pt>
                <c:pt idx="11">
                  <c:v>51.397790000000001</c:v>
                </c:pt>
                <c:pt idx="12">
                  <c:v>51.680790000000002</c:v>
                </c:pt>
                <c:pt idx="13">
                  <c:v>52.6081</c:v>
                </c:pt>
                <c:pt idx="14">
                  <c:v>51.977029999999999</c:v>
                </c:pt>
                <c:pt idx="15">
                  <c:v>50.761980000000001</c:v>
                </c:pt>
                <c:pt idx="16">
                  <c:v>52.9754</c:v>
                </c:pt>
                <c:pt idx="17">
                  <c:v>52.933590000000002</c:v>
                </c:pt>
                <c:pt idx="18">
                  <c:v>50.971679999999999</c:v>
                </c:pt>
                <c:pt idx="19">
                  <c:v>50.946309999999997</c:v>
                </c:pt>
                <c:pt idx="20">
                  <c:v>51.800069999999998</c:v>
                </c:pt>
                <c:pt idx="21">
                  <c:v>51.169179999999997</c:v>
                </c:pt>
                <c:pt idx="22">
                  <c:v>55.192749999999997</c:v>
                </c:pt>
                <c:pt idx="23">
                  <c:v>55.419820000000001</c:v>
                </c:pt>
                <c:pt idx="24">
                  <c:v>57.11703</c:v>
                </c:pt>
                <c:pt idx="25">
                  <c:v>58.205689999999997</c:v>
                </c:pt>
                <c:pt idx="26">
                  <c:v>61.000990000000002</c:v>
                </c:pt>
                <c:pt idx="27">
                  <c:v>62.365949999999998</c:v>
                </c:pt>
                <c:pt idx="28">
                  <c:v>64.389089999999996</c:v>
                </c:pt>
                <c:pt idx="29">
                  <c:v>65.240380000000002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2919-4473-8611-AD4D148FA8FF}"/>
            </c:ext>
          </c:extLst>
        </c:ser>
        <c:ser>
          <c:idx val="4"/>
          <c:order val="2"/>
          <c:tx>
            <c:strRef>
              <c:f>TableB8!$F$181</c:f>
              <c:strCache>
                <c:ptCount val="1"/>
                <c:pt idx="0">
                  <c:v>P80-90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TableB8!$A$251:$A$281</c:f>
              <c:numCache>
                <c:formatCode>General</c:formatCode>
                <c:ptCount val="31"/>
                <c:pt idx="0">
                  <c:v>1807</c:v>
                </c:pt>
                <c:pt idx="1">
                  <c:v>1812</c:v>
                </c:pt>
                <c:pt idx="2">
                  <c:v>1817</c:v>
                </c:pt>
                <c:pt idx="3">
                  <c:v>1822</c:v>
                </c:pt>
                <c:pt idx="4">
                  <c:v>1827</c:v>
                </c:pt>
                <c:pt idx="5">
                  <c:v>1832</c:v>
                </c:pt>
                <c:pt idx="6">
                  <c:v>1837</c:v>
                </c:pt>
                <c:pt idx="7">
                  <c:v>1842</c:v>
                </c:pt>
                <c:pt idx="8">
                  <c:v>1847</c:v>
                </c:pt>
                <c:pt idx="9">
                  <c:v>1852</c:v>
                </c:pt>
                <c:pt idx="10">
                  <c:v>1857</c:v>
                </c:pt>
                <c:pt idx="11">
                  <c:v>1862</c:v>
                </c:pt>
                <c:pt idx="12">
                  <c:v>1867</c:v>
                </c:pt>
                <c:pt idx="13">
                  <c:v>1872</c:v>
                </c:pt>
                <c:pt idx="14">
                  <c:v>1877</c:v>
                </c:pt>
                <c:pt idx="15">
                  <c:v>1882</c:v>
                </c:pt>
                <c:pt idx="16">
                  <c:v>1887</c:v>
                </c:pt>
                <c:pt idx="17">
                  <c:v>1892</c:v>
                </c:pt>
                <c:pt idx="18">
                  <c:v>1897</c:v>
                </c:pt>
                <c:pt idx="19">
                  <c:v>1902</c:v>
                </c:pt>
                <c:pt idx="20">
                  <c:v>1907</c:v>
                </c:pt>
                <c:pt idx="21">
                  <c:v>1912</c:v>
                </c:pt>
                <c:pt idx="22">
                  <c:v>1922</c:v>
                </c:pt>
                <c:pt idx="23">
                  <c:v>1927</c:v>
                </c:pt>
                <c:pt idx="24">
                  <c:v>1932</c:v>
                </c:pt>
                <c:pt idx="25">
                  <c:v>1937</c:v>
                </c:pt>
                <c:pt idx="26">
                  <c:v>1942</c:v>
                </c:pt>
                <c:pt idx="27">
                  <c:v>1947</c:v>
                </c:pt>
                <c:pt idx="28">
                  <c:v>1952</c:v>
                </c:pt>
                <c:pt idx="29">
                  <c:v>1957</c:v>
                </c:pt>
                <c:pt idx="30">
                  <c:v>1962</c:v>
                </c:pt>
              </c:numCache>
            </c:numRef>
          </c:xVal>
          <c:yVal>
            <c:numRef>
              <c:f>TableB8!$F$251:$F$281</c:f>
              <c:numCache>
                <c:formatCode>0.0</c:formatCode>
                <c:ptCount val="31"/>
                <c:pt idx="0">
                  <c:v>57.42324</c:v>
                </c:pt>
                <c:pt idx="1">
                  <c:v>56.666670000000003</c:v>
                </c:pt>
                <c:pt idx="2">
                  <c:v>54.708640000000003</c:v>
                </c:pt>
                <c:pt idx="3">
                  <c:v>53.735489999999999</c:v>
                </c:pt>
                <c:pt idx="4">
                  <c:v>55.87415</c:v>
                </c:pt>
                <c:pt idx="5">
                  <c:v>53.623379999999997</c:v>
                </c:pt>
                <c:pt idx="6">
                  <c:v>54.638060000000003</c:v>
                </c:pt>
                <c:pt idx="7">
                  <c:v>53.675449999999998</c:v>
                </c:pt>
                <c:pt idx="8">
                  <c:v>53.301729999999999</c:v>
                </c:pt>
                <c:pt idx="9">
                  <c:v>53.186259999999997</c:v>
                </c:pt>
                <c:pt idx="10">
                  <c:v>51.69688</c:v>
                </c:pt>
                <c:pt idx="11">
                  <c:v>53.158230000000003</c:v>
                </c:pt>
                <c:pt idx="12">
                  <c:v>52.193309999999997</c:v>
                </c:pt>
                <c:pt idx="13">
                  <c:v>52.41292</c:v>
                </c:pt>
                <c:pt idx="14">
                  <c:v>53.533709999999999</c:v>
                </c:pt>
                <c:pt idx="15">
                  <c:v>51.538209999999999</c:v>
                </c:pt>
                <c:pt idx="16">
                  <c:v>54.189509999999999</c:v>
                </c:pt>
                <c:pt idx="17">
                  <c:v>54.651809999999998</c:v>
                </c:pt>
                <c:pt idx="18">
                  <c:v>54.16263</c:v>
                </c:pt>
                <c:pt idx="19">
                  <c:v>53.070030000000003</c:v>
                </c:pt>
                <c:pt idx="20">
                  <c:v>54.187240000000003</c:v>
                </c:pt>
                <c:pt idx="21">
                  <c:v>54.063989999999997</c:v>
                </c:pt>
                <c:pt idx="22">
                  <c:v>58.496029999999998</c:v>
                </c:pt>
                <c:pt idx="23">
                  <c:v>58.365169999999999</c:v>
                </c:pt>
                <c:pt idx="24">
                  <c:v>60.373869999999997</c:v>
                </c:pt>
                <c:pt idx="25">
                  <c:v>62.215260000000001</c:v>
                </c:pt>
                <c:pt idx="26">
                  <c:v>62.507350000000002</c:v>
                </c:pt>
                <c:pt idx="27">
                  <c:v>63.286020000000001</c:v>
                </c:pt>
                <c:pt idx="28">
                  <c:v>65.302350000000004</c:v>
                </c:pt>
                <c:pt idx="29">
                  <c:v>66.002399999999994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2919-4473-8611-AD4D148FA8FF}"/>
            </c:ext>
          </c:extLst>
        </c:ser>
        <c:ser>
          <c:idx val="5"/>
          <c:order val="3"/>
          <c:tx>
            <c:strRef>
              <c:f>TableB8!$G$181</c:f>
              <c:strCache>
                <c:ptCount val="1"/>
                <c:pt idx="0">
                  <c:v>P90-95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TableB8!$A$251:$A$281</c:f>
              <c:numCache>
                <c:formatCode>General</c:formatCode>
                <c:ptCount val="31"/>
                <c:pt idx="0">
                  <c:v>1807</c:v>
                </c:pt>
                <c:pt idx="1">
                  <c:v>1812</c:v>
                </c:pt>
                <c:pt idx="2">
                  <c:v>1817</c:v>
                </c:pt>
                <c:pt idx="3">
                  <c:v>1822</c:v>
                </c:pt>
                <c:pt idx="4">
                  <c:v>1827</c:v>
                </c:pt>
                <c:pt idx="5">
                  <c:v>1832</c:v>
                </c:pt>
                <c:pt idx="6">
                  <c:v>1837</c:v>
                </c:pt>
                <c:pt idx="7">
                  <c:v>1842</c:v>
                </c:pt>
                <c:pt idx="8">
                  <c:v>1847</c:v>
                </c:pt>
                <c:pt idx="9">
                  <c:v>1852</c:v>
                </c:pt>
                <c:pt idx="10">
                  <c:v>1857</c:v>
                </c:pt>
                <c:pt idx="11">
                  <c:v>1862</c:v>
                </c:pt>
                <c:pt idx="12">
                  <c:v>1867</c:v>
                </c:pt>
                <c:pt idx="13">
                  <c:v>1872</c:v>
                </c:pt>
                <c:pt idx="14">
                  <c:v>1877</c:v>
                </c:pt>
                <c:pt idx="15">
                  <c:v>1882</c:v>
                </c:pt>
                <c:pt idx="16">
                  <c:v>1887</c:v>
                </c:pt>
                <c:pt idx="17">
                  <c:v>1892</c:v>
                </c:pt>
                <c:pt idx="18">
                  <c:v>1897</c:v>
                </c:pt>
                <c:pt idx="19">
                  <c:v>1902</c:v>
                </c:pt>
                <c:pt idx="20">
                  <c:v>1907</c:v>
                </c:pt>
                <c:pt idx="21">
                  <c:v>1912</c:v>
                </c:pt>
                <c:pt idx="22">
                  <c:v>1922</c:v>
                </c:pt>
                <c:pt idx="23">
                  <c:v>1927</c:v>
                </c:pt>
                <c:pt idx="24">
                  <c:v>1932</c:v>
                </c:pt>
                <c:pt idx="25">
                  <c:v>1937</c:v>
                </c:pt>
                <c:pt idx="26">
                  <c:v>1942</c:v>
                </c:pt>
                <c:pt idx="27">
                  <c:v>1947</c:v>
                </c:pt>
                <c:pt idx="28">
                  <c:v>1952</c:v>
                </c:pt>
                <c:pt idx="29">
                  <c:v>1957</c:v>
                </c:pt>
                <c:pt idx="30">
                  <c:v>1962</c:v>
                </c:pt>
              </c:numCache>
            </c:numRef>
          </c:xVal>
          <c:yVal>
            <c:numRef>
              <c:f>TableB8!$G$251:$G$281</c:f>
              <c:numCache>
                <c:formatCode>0.0</c:formatCode>
                <c:ptCount val="31"/>
                <c:pt idx="0">
                  <c:v>55.498550000000002</c:v>
                </c:pt>
                <c:pt idx="1">
                  <c:v>58.13814</c:v>
                </c:pt>
                <c:pt idx="2">
                  <c:v>54.385489999999997</c:v>
                </c:pt>
                <c:pt idx="3">
                  <c:v>54.143410000000003</c:v>
                </c:pt>
                <c:pt idx="4">
                  <c:v>57.259410000000003</c:v>
                </c:pt>
                <c:pt idx="5">
                  <c:v>52.547429999999999</c:v>
                </c:pt>
                <c:pt idx="6">
                  <c:v>55.638039999999997</c:v>
                </c:pt>
                <c:pt idx="7">
                  <c:v>53.023850000000003</c:v>
                </c:pt>
                <c:pt idx="8">
                  <c:v>54.295729999999999</c:v>
                </c:pt>
                <c:pt idx="9">
                  <c:v>55.547580000000004</c:v>
                </c:pt>
                <c:pt idx="10">
                  <c:v>55.241379999999999</c:v>
                </c:pt>
                <c:pt idx="11">
                  <c:v>56.134349999999998</c:v>
                </c:pt>
                <c:pt idx="12">
                  <c:v>57.794519999999999</c:v>
                </c:pt>
                <c:pt idx="13">
                  <c:v>57.812260000000002</c:v>
                </c:pt>
                <c:pt idx="14">
                  <c:v>58.950569999999999</c:v>
                </c:pt>
                <c:pt idx="15">
                  <c:v>58.675719999999998</c:v>
                </c:pt>
                <c:pt idx="16">
                  <c:v>59.95767</c:v>
                </c:pt>
                <c:pt idx="17">
                  <c:v>59.299849999999999</c:v>
                </c:pt>
                <c:pt idx="18">
                  <c:v>60.155000000000001</c:v>
                </c:pt>
                <c:pt idx="19">
                  <c:v>60.043709999999997</c:v>
                </c:pt>
                <c:pt idx="20">
                  <c:v>60.608600000000003</c:v>
                </c:pt>
                <c:pt idx="21">
                  <c:v>60.94294</c:v>
                </c:pt>
                <c:pt idx="22">
                  <c:v>62.853119999999997</c:v>
                </c:pt>
                <c:pt idx="23">
                  <c:v>62.513469999999998</c:v>
                </c:pt>
                <c:pt idx="24">
                  <c:v>64.167389999999997</c:v>
                </c:pt>
                <c:pt idx="25">
                  <c:v>66.197050000000004</c:v>
                </c:pt>
                <c:pt idx="26">
                  <c:v>64.993769999999998</c:v>
                </c:pt>
                <c:pt idx="27">
                  <c:v>64.780839999999998</c:v>
                </c:pt>
                <c:pt idx="28">
                  <c:v>66.177959999999999</c:v>
                </c:pt>
                <c:pt idx="29">
                  <c:v>68.188929999999999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2919-4473-8611-AD4D148FA8FF}"/>
            </c:ext>
          </c:extLst>
        </c:ser>
        <c:ser>
          <c:idx val="6"/>
          <c:order val="4"/>
          <c:tx>
            <c:strRef>
              <c:f>TableB8!$H$181</c:f>
              <c:strCache>
                <c:ptCount val="1"/>
                <c:pt idx="0">
                  <c:v>P95-99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xVal>
            <c:numRef>
              <c:f>TableB8!$A$251:$A$281</c:f>
              <c:numCache>
                <c:formatCode>General</c:formatCode>
                <c:ptCount val="31"/>
                <c:pt idx="0">
                  <c:v>1807</c:v>
                </c:pt>
                <c:pt idx="1">
                  <c:v>1812</c:v>
                </c:pt>
                <c:pt idx="2">
                  <c:v>1817</c:v>
                </c:pt>
                <c:pt idx="3">
                  <c:v>1822</c:v>
                </c:pt>
                <c:pt idx="4">
                  <c:v>1827</c:v>
                </c:pt>
                <c:pt idx="5">
                  <c:v>1832</c:v>
                </c:pt>
                <c:pt idx="6">
                  <c:v>1837</c:v>
                </c:pt>
                <c:pt idx="7">
                  <c:v>1842</c:v>
                </c:pt>
                <c:pt idx="8">
                  <c:v>1847</c:v>
                </c:pt>
                <c:pt idx="9">
                  <c:v>1852</c:v>
                </c:pt>
                <c:pt idx="10">
                  <c:v>1857</c:v>
                </c:pt>
                <c:pt idx="11">
                  <c:v>1862</c:v>
                </c:pt>
                <c:pt idx="12">
                  <c:v>1867</c:v>
                </c:pt>
                <c:pt idx="13">
                  <c:v>1872</c:v>
                </c:pt>
                <c:pt idx="14">
                  <c:v>1877</c:v>
                </c:pt>
                <c:pt idx="15">
                  <c:v>1882</c:v>
                </c:pt>
                <c:pt idx="16">
                  <c:v>1887</c:v>
                </c:pt>
                <c:pt idx="17">
                  <c:v>1892</c:v>
                </c:pt>
                <c:pt idx="18">
                  <c:v>1897</c:v>
                </c:pt>
                <c:pt idx="19">
                  <c:v>1902</c:v>
                </c:pt>
                <c:pt idx="20">
                  <c:v>1907</c:v>
                </c:pt>
                <c:pt idx="21">
                  <c:v>1912</c:v>
                </c:pt>
                <c:pt idx="22">
                  <c:v>1922</c:v>
                </c:pt>
                <c:pt idx="23">
                  <c:v>1927</c:v>
                </c:pt>
                <c:pt idx="24">
                  <c:v>1932</c:v>
                </c:pt>
                <c:pt idx="25">
                  <c:v>1937</c:v>
                </c:pt>
                <c:pt idx="26">
                  <c:v>1942</c:v>
                </c:pt>
                <c:pt idx="27">
                  <c:v>1947</c:v>
                </c:pt>
                <c:pt idx="28">
                  <c:v>1952</c:v>
                </c:pt>
                <c:pt idx="29">
                  <c:v>1957</c:v>
                </c:pt>
                <c:pt idx="30">
                  <c:v>1962</c:v>
                </c:pt>
              </c:numCache>
            </c:numRef>
          </c:xVal>
          <c:yVal>
            <c:numRef>
              <c:f>TableB8!$H$251:$H$281</c:f>
              <c:numCache>
                <c:formatCode>0.0</c:formatCode>
                <c:ptCount val="31"/>
                <c:pt idx="0">
                  <c:v>59.516260000000003</c:v>
                </c:pt>
                <c:pt idx="1">
                  <c:v>60.424109999999999</c:v>
                </c:pt>
                <c:pt idx="2">
                  <c:v>57.686979999999998</c:v>
                </c:pt>
                <c:pt idx="3">
                  <c:v>57.083530000000003</c:v>
                </c:pt>
                <c:pt idx="4">
                  <c:v>57.112819999999999</c:v>
                </c:pt>
                <c:pt idx="5">
                  <c:v>55.32629</c:v>
                </c:pt>
                <c:pt idx="6">
                  <c:v>60.365720000000003</c:v>
                </c:pt>
                <c:pt idx="7">
                  <c:v>57.609050000000003</c:v>
                </c:pt>
                <c:pt idx="8">
                  <c:v>61.050780000000003</c:v>
                </c:pt>
                <c:pt idx="9">
                  <c:v>61.173000000000002</c:v>
                </c:pt>
                <c:pt idx="10">
                  <c:v>61.816929999999999</c:v>
                </c:pt>
                <c:pt idx="11">
                  <c:v>59.842260000000003</c:v>
                </c:pt>
                <c:pt idx="12">
                  <c:v>61.910710000000002</c:v>
                </c:pt>
                <c:pt idx="13">
                  <c:v>61.307949999999998</c:v>
                </c:pt>
                <c:pt idx="14">
                  <c:v>63.158749999999998</c:v>
                </c:pt>
                <c:pt idx="15">
                  <c:v>62.336419999999997</c:v>
                </c:pt>
                <c:pt idx="16">
                  <c:v>63.655799999999999</c:v>
                </c:pt>
                <c:pt idx="17">
                  <c:v>64.674419999999998</c:v>
                </c:pt>
                <c:pt idx="18">
                  <c:v>64.435130000000001</c:v>
                </c:pt>
                <c:pt idx="19">
                  <c:v>64.330569999999994</c:v>
                </c:pt>
                <c:pt idx="20">
                  <c:v>65.036490000000001</c:v>
                </c:pt>
                <c:pt idx="21">
                  <c:v>66.246020000000001</c:v>
                </c:pt>
                <c:pt idx="22">
                  <c:v>65.894970000000001</c:v>
                </c:pt>
                <c:pt idx="23">
                  <c:v>65.801910000000007</c:v>
                </c:pt>
                <c:pt idx="24">
                  <c:v>67.262119999999996</c:v>
                </c:pt>
                <c:pt idx="25">
                  <c:v>68.830600000000004</c:v>
                </c:pt>
                <c:pt idx="26">
                  <c:v>68.643460000000005</c:v>
                </c:pt>
                <c:pt idx="27">
                  <c:v>68.561070000000001</c:v>
                </c:pt>
                <c:pt idx="28">
                  <c:v>68.488990000000001</c:v>
                </c:pt>
                <c:pt idx="29">
                  <c:v>70.819239999999994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2919-4473-8611-AD4D148FA8FF}"/>
            </c:ext>
          </c:extLst>
        </c:ser>
        <c:ser>
          <c:idx val="7"/>
          <c:order val="5"/>
          <c:tx>
            <c:strRef>
              <c:f>TableB8!$I$181</c:f>
              <c:strCache>
                <c:ptCount val="1"/>
                <c:pt idx="0">
                  <c:v>P99-99.9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>
                  <a:lumMod val="60000"/>
                </a:schemeClr>
              </a:solidFill>
              <a:ln w="9525">
                <a:solidFill>
                  <a:schemeClr val="accent2">
                    <a:lumMod val="60000"/>
                  </a:schemeClr>
                </a:solidFill>
              </a:ln>
              <a:effectLst/>
            </c:spPr>
          </c:marker>
          <c:xVal>
            <c:numRef>
              <c:f>TableB8!$A$251:$A$281</c:f>
              <c:numCache>
                <c:formatCode>General</c:formatCode>
                <c:ptCount val="31"/>
                <c:pt idx="0">
                  <c:v>1807</c:v>
                </c:pt>
                <c:pt idx="1">
                  <c:v>1812</c:v>
                </c:pt>
                <c:pt idx="2">
                  <c:v>1817</c:v>
                </c:pt>
                <c:pt idx="3">
                  <c:v>1822</c:v>
                </c:pt>
                <c:pt idx="4">
                  <c:v>1827</c:v>
                </c:pt>
                <c:pt idx="5">
                  <c:v>1832</c:v>
                </c:pt>
                <c:pt idx="6">
                  <c:v>1837</c:v>
                </c:pt>
                <c:pt idx="7">
                  <c:v>1842</c:v>
                </c:pt>
                <c:pt idx="8">
                  <c:v>1847</c:v>
                </c:pt>
                <c:pt idx="9">
                  <c:v>1852</c:v>
                </c:pt>
                <c:pt idx="10">
                  <c:v>1857</c:v>
                </c:pt>
                <c:pt idx="11">
                  <c:v>1862</c:v>
                </c:pt>
                <c:pt idx="12">
                  <c:v>1867</c:v>
                </c:pt>
                <c:pt idx="13">
                  <c:v>1872</c:v>
                </c:pt>
                <c:pt idx="14">
                  <c:v>1877</c:v>
                </c:pt>
                <c:pt idx="15">
                  <c:v>1882</c:v>
                </c:pt>
                <c:pt idx="16">
                  <c:v>1887</c:v>
                </c:pt>
                <c:pt idx="17">
                  <c:v>1892</c:v>
                </c:pt>
                <c:pt idx="18">
                  <c:v>1897</c:v>
                </c:pt>
                <c:pt idx="19">
                  <c:v>1902</c:v>
                </c:pt>
                <c:pt idx="20">
                  <c:v>1907</c:v>
                </c:pt>
                <c:pt idx="21">
                  <c:v>1912</c:v>
                </c:pt>
                <c:pt idx="22">
                  <c:v>1922</c:v>
                </c:pt>
                <c:pt idx="23">
                  <c:v>1927</c:v>
                </c:pt>
                <c:pt idx="24">
                  <c:v>1932</c:v>
                </c:pt>
                <c:pt idx="25">
                  <c:v>1937</c:v>
                </c:pt>
                <c:pt idx="26">
                  <c:v>1942</c:v>
                </c:pt>
                <c:pt idx="27">
                  <c:v>1947</c:v>
                </c:pt>
                <c:pt idx="28">
                  <c:v>1952</c:v>
                </c:pt>
                <c:pt idx="29">
                  <c:v>1957</c:v>
                </c:pt>
                <c:pt idx="30">
                  <c:v>1962</c:v>
                </c:pt>
              </c:numCache>
            </c:numRef>
          </c:xVal>
          <c:yVal>
            <c:numRef>
              <c:f>TableB8!$I$251:$I$281</c:f>
              <c:numCache>
                <c:formatCode>0.0</c:formatCode>
                <c:ptCount val="31"/>
                <c:pt idx="0">
                  <c:v>59.848480000000002</c:v>
                </c:pt>
                <c:pt idx="1">
                  <c:v>62.711539999999999</c:v>
                </c:pt>
                <c:pt idx="2">
                  <c:v>59.048189999999998</c:v>
                </c:pt>
                <c:pt idx="3">
                  <c:v>58.701149999999998</c:v>
                </c:pt>
                <c:pt idx="4">
                  <c:v>58</c:v>
                </c:pt>
                <c:pt idx="5">
                  <c:v>58.45411</c:v>
                </c:pt>
                <c:pt idx="6">
                  <c:v>61.304349999999999</c:v>
                </c:pt>
                <c:pt idx="7">
                  <c:v>65.21951</c:v>
                </c:pt>
                <c:pt idx="8">
                  <c:v>61.957630000000002</c:v>
                </c:pt>
                <c:pt idx="9">
                  <c:v>65.155559999999994</c:v>
                </c:pt>
                <c:pt idx="10">
                  <c:v>66.398439999999994</c:v>
                </c:pt>
                <c:pt idx="11">
                  <c:v>64.809520000000006</c:v>
                </c:pt>
                <c:pt idx="12">
                  <c:v>64.890810000000002</c:v>
                </c:pt>
                <c:pt idx="13">
                  <c:v>66.148929999999993</c:v>
                </c:pt>
                <c:pt idx="14">
                  <c:v>66.205560000000006</c:v>
                </c:pt>
                <c:pt idx="15">
                  <c:v>66.315550000000002</c:v>
                </c:pt>
                <c:pt idx="16">
                  <c:v>66.329610000000002</c:v>
                </c:pt>
                <c:pt idx="17">
                  <c:v>66.216350000000006</c:v>
                </c:pt>
                <c:pt idx="18">
                  <c:v>67.076920000000001</c:v>
                </c:pt>
                <c:pt idx="19">
                  <c:v>68.315119999999993</c:v>
                </c:pt>
                <c:pt idx="20">
                  <c:v>69.443089999999998</c:v>
                </c:pt>
                <c:pt idx="21">
                  <c:v>69.170630000000003</c:v>
                </c:pt>
                <c:pt idx="22">
                  <c:v>68.316829999999996</c:v>
                </c:pt>
                <c:pt idx="23">
                  <c:v>68.786029999999997</c:v>
                </c:pt>
                <c:pt idx="24">
                  <c:v>70.076920000000001</c:v>
                </c:pt>
                <c:pt idx="25">
                  <c:v>70.854159999999993</c:v>
                </c:pt>
                <c:pt idx="26">
                  <c:v>71.207179999999994</c:v>
                </c:pt>
                <c:pt idx="27">
                  <c:v>71.131739999999994</c:v>
                </c:pt>
                <c:pt idx="28">
                  <c:v>73.041449999999998</c:v>
                </c:pt>
                <c:pt idx="29">
                  <c:v>74.08511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2919-4473-8611-AD4D148FA8FF}"/>
            </c:ext>
          </c:extLst>
        </c:ser>
        <c:ser>
          <c:idx val="8"/>
          <c:order val="6"/>
          <c:tx>
            <c:strRef>
              <c:f>TableB8!$J$181</c:f>
              <c:strCache>
                <c:ptCount val="1"/>
                <c:pt idx="0">
                  <c:v>P99.9-100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>
                  <a:lumMod val="60000"/>
                </a:schemeClr>
              </a:solidFill>
              <a:ln w="9525">
                <a:solidFill>
                  <a:schemeClr val="accent3">
                    <a:lumMod val="60000"/>
                  </a:schemeClr>
                </a:solidFill>
              </a:ln>
              <a:effectLst/>
            </c:spPr>
          </c:marker>
          <c:xVal>
            <c:numRef>
              <c:f>TableB8!$A$251:$A$281</c:f>
              <c:numCache>
                <c:formatCode>General</c:formatCode>
                <c:ptCount val="31"/>
                <c:pt idx="0">
                  <c:v>1807</c:v>
                </c:pt>
                <c:pt idx="1">
                  <c:v>1812</c:v>
                </c:pt>
                <c:pt idx="2">
                  <c:v>1817</c:v>
                </c:pt>
                <c:pt idx="3">
                  <c:v>1822</c:v>
                </c:pt>
                <c:pt idx="4">
                  <c:v>1827</c:v>
                </c:pt>
                <c:pt idx="5">
                  <c:v>1832</c:v>
                </c:pt>
                <c:pt idx="6">
                  <c:v>1837</c:v>
                </c:pt>
                <c:pt idx="7">
                  <c:v>1842</c:v>
                </c:pt>
                <c:pt idx="8">
                  <c:v>1847</c:v>
                </c:pt>
                <c:pt idx="9">
                  <c:v>1852</c:v>
                </c:pt>
                <c:pt idx="10">
                  <c:v>1857</c:v>
                </c:pt>
                <c:pt idx="11">
                  <c:v>1862</c:v>
                </c:pt>
                <c:pt idx="12">
                  <c:v>1867</c:v>
                </c:pt>
                <c:pt idx="13">
                  <c:v>1872</c:v>
                </c:pt>
                <c:pt idx="14">
                  <c:v>1877</c:v>
                </c:pt>
                <c:pt idx="15">
                  <c:v>1882</c:v>
                </c:pt>
                <c:pt idx="16">
                  <c:v>1887</c:v>
                </c:pt>
                <c:pt idx="17">
                  <c:v>1892</c:v>
                </c:pt>
                <c:pt idx="18">
                  <c:v>1897</c:v>
                </c:pt>
                <c:pt idx="19">
                  <c:v>1902</c:v>
                </c:pt>
                <c:pt idx="20">
                  <c:v>1907</c:v>
                </c:pt>
                <c:pt idx="21">
                  <c:v>1912</c:v>
                </c:pt>
                <c:pt idx="22">
                  <c:v>1922</c:v>
                </c:pt>
                <c:pt idx="23">
                  <c:v>1927</c:v>
                </c:pt>
                <c:pt idx="24">
                  <c:v>1932</c:v>
                </c:pt>
                <c:pt idx="25">
                  <c:v>1937</c:v>
                </c:pt>
                <c:pt idx="26">
                  <c:v>1942</c:v>
                </c:pt>
                <c:pt idx="27">
                  <c:v>1947</c:v>
                </c:pt>
                <c:pt idx="28">
                  <c:v>1952</c:v>
                </c:pt>
                <c:pt idx="29">
                  <c:v>1957</c:v>
                </c:pt>
                <c:pt idx="30">
                  <c:v>1962</c:v>
                </c:pt>
              </c:numCache>
            </c:numRef>
          </c:xVal>
          <c:yVal>
            <c:numRef>
              <c:f>TableB8!$J$251:$J$281</c:f>
              <c:numCache>
                <c:formatCode>0.0</c:formatCode>
                <c:ptCount val="31"/>
                <c:pt idx="0">
                  <c:v>62.75</c:v>
                </c:pt>
                <c:pt idx="1">
                  <c:v>61.6</c:v>
                </c:pt>
                <c:pt idx="2">
                  <c:v>64.5</c:v>
                </c:pt>
                <c:pt idx="3">
                  <c:v>64</c:v>
                </c:pt>
                <c:pt idx="4">
                  <c:v>69.090909999999994</c:v>
                </c:pt>
                <c:pt idx="5">
                  <c:v>59.727269999999997</c:v>
                </c:pt>
                <c:pt idx="6">
                  <c:v>63.846150000000002</c:v>
                </c:pt>
                <c:pt idx="7">
                  <c:v>69.357140000000001</c:v>
                </c:pt>
                <c:pt idx="8">
                  <c:v>68.625</c:v>
                </c:pt>
                <c:pt idx="9">
                  <c:v>73</c:v>
                </c:pt>
                <c:pt idx="10">
                  <c:v>66.25</c:v>
                </c:pt>
                <c:pt idx="11">
                  <c:v>66.0625</c:v>
                </c:pt>
                <c:pt idx="12">
                  <c:v>71.809520000000006</c:v>
                </c:pt>
                <c:pt idx="13">
                  <c:v>64.705879999999993</c:v>
                </c:pt>
                <c:pt idx="14">
                  <c:v>65.217389999999995</c:v>
                </c:pt>
                <c:pt idx="15">
                  <c:v>69.066670000000002</c:v>
                </c:pt>
                <c:pt idx="16">
                  <c:v>73.666659999999993</c:v>
                </c:pt>
                <c:pt idx="17">
                  <c:v>68.133330000000001</c:v>
                </c:pt>
                <c:pt idx="18">
                  <c:v>67.655169999999998</c:v>
                </c:pt>
                <c:pt idx="19">
                  <c:v>67.7</c:v>
                </c:pt>
                <c:pt idx="20">
                  <c:v>69.935490000000001</c:v>
                </c:pt>
                <c:pt idx="21">
                  <c:v>70.269229999999993</c:v>
                </c:pt>
                <c:pt idx="22">
                  <c:v>71.400000000000006</c:v>
                </c:pt>
                <c:pt idx="23">
                  <c:v>66.863640000000004</c:v>
                </c:pt>
                <c:pt idx="24">
                  <c:v>70.56</c:v>
                </c:pt>
                <c:pt idx="25">
                  <c:v>70.791659999999993</c:v>
                </c:pt>
                <c:pt idx="26">
                  <c:v>73.650000000000006</c:v>
                </c:pt>
                <c:pt idx="27">
                  <c:v>68.210530000000006</c:v>
                </c:pt>
                <c:pt idx="28">
                  <c:v>73.625</c:v>
                </c:pt>
                <c:pt idx="29">
                  <c:v>73.296300000000002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6-2919-4473-8611-AD4D148FA8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052192"/>
        <c:axId val="403056112"/>
      </c:scatterChart>
      <c:valAx>
        <c:axId val="403052192"/>
        <c:scaling>
          <c:orientation val="minMax"/>
          <c:max val="1957"/>
          <c:min val="1807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03056112"/>
        <c:crosses val="autoZero"/>
        <c:crossBetween val="midCat"/>
      </c:valAx>
      <c:valAx>
        <c:axId val="403056112"/>
        <c:scaling>
          <c:orientation val="minMax"/>
          <c:max val="74"/>
          <c:min val="4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Age at death (indiviudual older than 20)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0305219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5033528583317346"/>
          <c:y val="0.64696076033974015"/>
          <c:w val="0.13625008002048525"/>
          <c:h val="0.2445669291338582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TableB8!$B$8</c:f>
              <c:strCache>
                <c:ptCount val="1"/>
                <c:pt idx="0">
                  <c:v>P0-50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numRef>
              <c:f>TableB8!$A$9:$A$38</c:f>
              <c:numCache>
                <c:formatCode>General</c:formatCode>
                <c:ptCount val="30"/>
                <c:pt idx="0">
                  <c:v>1807</c:v>
                </c:pt>
                <c:pt idx="1">
                  <c:v>1812</c:v>
                </c:pt>
                <c:pt idx="2">
                  <c:v>1817</c:v>
                </c:pt>
                <c:pt idx="3">
                  <c:v>1822</c:v>
                </c:pt>
                <c:pt idx="4">
                  <c:v>1827</c:v>
                </c:pt>
                <c:pt idx="5">
                  <c:v>1832</c:v>
                </c:pt>
                <c:pt idx="6">
                  <c:v>1837</c:v>
                </c:pt>
                <c:pt idx="7">
                  <c:v>1842</c:v>
                </c:pt>
                <c:pt idx="8">
                  <c:v>1847</c:v>
                </c:pt>
                <c:pt idx="9">
                  <c:v>1852</c:v>
                </c:pt>
                <c:pt idx="10">
                  <c:v>1857</c:v>
                </c:pt>
                <c:pt idx="11">
                  <c:v>1862</c:v>
                </c:pt>
                <c:pt idx="12">
                  <c:v>1867</c:v>
                </c:pt>
                <c:pt idx="13">
                  <c:v>1872</c:v>
                </c:pt>
                <c:pt idx="14">
                  <c:v>1877</c:v>
                </c:pt>
                <c:pt idx="15">
                  <c:v>1882</c:v>
                </c:pt>
                <c:pt idx="16">
                  <c:v>1887</c:v>
                </c:pt>
                <c:pt idx="17">
                  <c:v>1892</c:v>
                </c:pt>
                <c:pt idx="18">
                  <c:v>1897</c:v>
                </c:pt>
                <c:pt idx="19">
                  <c:v>1902</c:v>
                </c:pt>
                <c:pt idx="20">
                  <c:v>1907</c:v>
                </c:pt>
                <c:pt idx="21">
                  <c:v>1912</c:v>
                </c:pt>
                <c:pt idx="22">
                  <c:v>1922</c:v>
                </c:pt>
                <c:pt idx="23">
                  <c:v>1927</c:v>
                </c:pt>
                <c:pt idx="24">
                  <c:v>1932</c:v>
                </c:pt>
                <c:pt idx="25">
                  <c:v>1937</c:v>
                </c:pt>
                <c:pt idx="26">
                  <c:v>1942</c:v>
                </c:pt>
                <c:pt idx="27">
                  <c:v>1947</c:v>
                </c:pt>
                <c:pt idx="28">
                  <c:v>1952</c:v>
                </c:pt>
                <c:pt idx="29">
                  <c:v>1957</c:v>
                </c:pt>
              </c:numCache>
            </c:numRef>
          </c:cat>
          <c:val>
            <c:numRef>
              <c:f>TableB8!$B$9:$B$38</c:f>
              <c:numCache>
                <c:formatCode>0%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4F6-4384-8C00-7AB17DB35228}"/>
            </c:ext>
          </c:extLst>
        </c:ser>
        <c:ser>
          <c:idx val="1"/>
          <c:order val="1"/>
          <c:tx>
            <c:strRef>
              <c:f>TableB8!$C$8</c:f>
              <c:strCache>
                <c:ptCount val="1"/>
                <c:pt idx="0">
                  <c:v>P50-60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cat>
            <c:numRef>
              <c:f>TableB8!$A$9:$A$38</c:f>
              <c:numCache>
                <c:formatCode>General</c:formatCode>
                <c:ptCount val="30"/>
                <c:pt idx="0">
                  <c:v>1807</c:v>
                </c:pt>
                <c:pt idx="1">
                  <c:v>1812</c:v>
                </c:pt>
                <c:pt idx="2">
                  <c:v>1817</c:v>
                </c:pt>
                <c:pt idx="3">
                  <c:v>1822</c:v>
                </c:pt>
                <c:pt idx="4">
                  <c:v>1827</c:v>
                </c:pt>
                <c:pt idx="5">
                  <c:v>1832</c:v>
                </c:pt>
                <c:pt idx="6">
                  <c:v>1837</c:v>
                </c:pt>
                <c:pt idx="7">
                  <c:v>1842</c:v>
                </c:pt>
                <c:pt idx="8">
                  <c:v>1847</c:v>
                </c:pt>
                <c:pt idx="9">
                  <c:v>1852</c:v>
                </c:pt>
                <c:pt idx="10">
                  <c:v>1857</c:v>
                </c:pt>
                <c:pt idx="11">
                  <c:v>1862</c:v>
                </c:pt>
                <c:pt idx="12">
                  <c:v>1867</c:v>
                </c:pt>
                <c:pt idx="13">
                  <c:v>1872</c:v>
                </c:pt>
                <c:pt idx="14">
                  <c:v>1877</c:v>
                </c:pt>
                <c:pt idx="15">
                  <c:v>1882</c:v>
                </c:pt>
                <c:pt idx="16">
                  <c:v>1887</c:v>
                </c:pt>
                <c:pt idx="17">
                  <c:v>1892</c:v>
                </c:pt>
                <c:pt idx="18">
                  <c:v>1897</c:v>
                </c:pt>
                <c:pt idx="19">
                  <c:v>1902</c:v>
                </c:pt>
                <c:pt idx="20">
                  <c:v>1907</c:v>
                </c:pt>
                <c:pt idx="21">
                  <c:v>1912</c:v>
                </c:pt>
                <c:pt idx="22">
                  <c:v>1922</c:v>
                </c:pt>
                <c:pt idx="23">
                  <c:v>1927</c:v>
                </c:pt>
                <c:pt idx="24">
                  <c:v>1932</c:v>
                </c:pt>
                <c:pt idx="25">
                  <c:v>1937</c:v>
                </c:pt>
                <c:pt idx="26">
                  <c:v>1942</c:v>
                </c:pt>
                <c:pt idx="27">
                  <c:v>1947</c:v>
                </c:pt>
                <c:pt idx="28">
                  <c:v>1952</c:v>
                </c:pt>
                <c:pt idx="29">
                  <c:v>1957</c:v>
                </c:pt>
              </c:numCache>
            </c:numRef>
          </c:cat>
          <c:val>
            <c:numRef>
              <c:f>TableB8!$C$9:$C$38</c:f>
              <c:numCache>
                <c:formatCode>0%</c:formatCode>
                <c:ptCount val="3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2.5831130916993949E-4</c:v>
                </c:pt>
                <c:pt idx="26">
                  <c:v>0</c:v>
                </c:pt>
                <c:pt idx="27">
                  <c:v>1.1794770464360715E-3</c:v>
                </c:pt>
                <c:pt idx="28">
                  <c:v>0</c:v>
                </c:pt>
                <c:pt idx="29">
                  <c:v>4.66545250772999E-4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4F6-4384-8C00-7AB17DB35228}"/>
            </c:ext>
          </c:extLst>
        </c:ser>
        <c:ser>
          <c:idx val="2"/>
          <c:order val="2"/>
          <c:tx>
            <c:strRef>
              <c:f>TableB8!$D$8</c:f>
              <c:strCache>
                <c:ptCount val="1"/>
                <c:pt idx="0">
                  <c:v>P60-70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numRef>
              <c:f>TableB8!$A$9:$A$38</c:f>
              <c:numCache>
                <c:formatCode>General</c:formatCode>
                <c:ptCount val="30"/>
                <c:pt idx="0">
                  <c:v>1807</c:v>
                </c:pt>
                <c:pt idx="1">
                  <c:v>1812</c:v>
                </c:pt>
                <c:pt idx="2">
                  <c:v>1817</c:v>
                </c:pt>
                <c:pt idx="3">
                  <c:v>1822</c:v>
                </c:pt>
                <c:pt idx="4">
                  <c:v>1827</c:v>
                </c:pt>
                <c:pt idx="5">
                  <c:v>1832</c:v>
                </c:pt>
                <c:pt idx="6">
                  <c:v>1837</c:v>
                </c:pt>
                <c:pt idx="7">
                  <c:v>1842</c:v>
                </c:pt>
                <c:pt idx="8">
                  <c:v>1847</c:v>
                </c:pt>
                <c:pt idx="9">
                  <c:v>1852</c:v>
                </c:pt>
                <c:pt idx="10">
                  <c:v>1857</c:v>
                </c:pt>
                <c:pt idx="11">
                  <c:v>1862</c:v>
                </c:pt>
                <c:pt idx="12">
                  <c:v>1867</c:v>
                </c:pt>
                <c:pt idx="13">
                  <c:v>1872</c:v>
                </c:pt>
                <c:pt idx="14">
                  <c:v>1877</c:v>
                </c:pt>
                <c:pt idx="15">
                  <c:v>1882</c:v>
                </c:pt>
                <c:pt idx="16">
                  <c:v>1887</c:v>
                </c:pt>
                <c:pt idx="17">
                  <c:v>1892</c:v>
                </c:pt>
                <c:pt idx="18">
                  <c:v>1897</c:v>
                </c:pt>
                <c:pt idx="19">
                  <c:v>1902</c:v>
                </c:pt>
                <c:pt idx="20">
                  <c:v>1907</c:v>
                </c:pt>
                <c:pt idx="21">
                  <c:v>1912</c:v>
                </c:pt>
                <c:pt idx="22">
                  <c:v>1922</c:v>
                </c:pt>
                <c:pt idx="23">
                  <c:v>1927</c:v>
                </c:pt>
                <c:pt idx="24">
                  <c:v>1932</c:v>
                </c:pt>
                <c:pt idx="25">
                  <c:v>1937</c:v>
                </c:pt>
                <c:pt idx="26">
                  <c:v>1942</c:v>
                </c:pt>
                <c:pt idx="27">
                  <c:v>1947</c:v>
                </c:pt>
                <c:pt idx="28">
                  <c:v>1952</c:v>
                </c:pt>
                <c:pt idx="29">
                  <c:v>1957</c:v>
                </c:pt>
              </c:numCache>
            </c:numRef>
          </c:cat>
          <c:val>
            <c:numRef>
              <c:f>TableB8!$D$9:$D$38</c:f>
              <c:numCache>
                <c:formatCode>0%</c:formatCode>
                <c:ptCount val="30"/>
                <c:pt idx="0">
                  <c:v>3.5014172929743937E-5</c:v>
                </c:pt>
                <c:pt idx="1">
                  <c:v>3.0506159789131222E-4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2.1907463694311503E-5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2.3036253768011458E-5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2.3877590411452532E-4</c:v>
                </c:pt>
                <c:pt idx="23">
                  <c:v>7.2267030166366325E-4</c:v>
                </c:pt>
                <c:pt idx="24">
                  <c:v>2.7762890969676413E-3</c:v>
                </c:pt>
                <c:pt idx="25">
                  <c:v>6.4838999418973383E-3</c:v>
                </c:pt>
                <c:pt idx="26">
                  <c:v>5.3679870280058236E-5</c:v>
                </c:pt>
                <c:pt idx="27">
                  <c:v>8.7974281227024415E-3</c:v>
                </c:pt>
                <c:pt idx="28">
                  <c:v>3.7953149869100183E-3</c:v>
                </c:pt>
                <c:pt idx="29">
                  <c:v>6.5450634882311043E-3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F4F6-4384-8C00-7AB17DB35228}"/>
            </c:ext>
          </c:extLst>
        </c:ser>
        <c:ser>
          <c:idx val="3"/>
          <c:order val="3"/>
          <c:tx>
            <c:strRef>
              <c:f>TableB8!$E$8</c:f>
              <c:strCache>
                <c:ptCount val="1"/>
                <c:pt idx="0">
                  <c:v>P70-80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cat>
            <c:numRef>
              <c:f>TableB8!$A$9:$A$38</c:f>
              <c:numCache>
                <c:formatCode>General</c:formatCode>
                <c:ptCount val="30"/>
                <c:pt idx="0">
                  <c:v>1807</c:v>
                </c:pt>
                <c:pt idx="1">
                  <c:v>1812</c:v>
                </c:pt>
                <c:pt idx="2">
                  <c:v>1817</c:v>
                </c:pt>
                <c:pt idx="3">
                  <c:v>1822</c:v>
                </c:pt>
                <c:pt idx="4">
                  <c:v>1827</c:v>
                </c:pt>
                <c:pt idx="5">
                  <c:v>1832</c:v>
                </c:pt>
                <c:pt idx="6">
                  <c:v>1837</c:v>
                </c:pt>
                <c:pt idx="7">
                  <c:v>1842</c:v>
                </c:pt>
                <c:pt idx="8">
                  <c:v>1847</c:v>
                </c:pt>
                <c:pt idx="9">
                  <c:v>1852</c:v>
                </c:pt>
                <c:pt idx="10">
                  <c:v>1857</c:v>
                </c:pt>
                <c:pt idx="11">
                  <c:v>1862</c:v>
                </c:pt>
                <c:pt idx="12">
                  <c:v>1867</c:v>
                </c:pt>
                <c:pt idx="13">
                  <c:v>1872</c:v>
                </c:pt>
                <c:pt idx="14">
                  <c:v>1877</c:v>
                </c:pt>
                <c:pt idx="15">
                  <c:v>1882</c:v>
                </c:pt>
                <c:pt idx="16">
                  <c:v>1887</c:v>
                </c:pt>
                <c:pt idx="17">
                  <c:v>1892</c:v>
                </c:pt>
                <c:pt idx="18">
                  <c:v>1897</c:v>
                </c:pt>
                <c:pt idx="19">
                  <c:v>1902</c:v>
                </c:pt>
                <c:pt idx="20">
                  <c:v>1907</c:v>
                </c:pt>
                <c:pt idx="21">
                  <c:v>1912</c:v>
                </c:pt>
                <c:pt idx="22">
                  <c:v>1922</c:v>
                </c:pt>
                <c:pt idx="23">
                  <c:v>1927</c:v>
                </c:pt>
                <c:pt idx="24">
                  <c:v>1932</c:v>
                </c:pt>
                <c:pt idx="25">
                  <c:v>1937</c:v>
                </c:pt>
                <c:pt idx="26">
                  <c:v>1942</c:v>
                </c:pt>
                <c:pt idx="27">
                  <c:v>1947</c:v>
                </c:pt>
                <c:pt idx="28">
                  <c:v>1952</c:v>
                </c:pt>
                <c:pt idx="29">
                  <c:v>1957</c:v>
                </c:pt>
              </c:numCache>
            </c:numRef>
          </c:cat>
          <c:val>
            <c:numRef>
              <c:f>TableB8!$E$9:$E$38</c:f>
              <c:numCache>
                <c:formatCode>0%</c:formatCode>
                <c:ptCount val="30"/>
                <c:pt idx="0">
                  <c:v>3.2829933874216738E-3</c:v>
                </c:pt>
                <c:pt idx="1">
                  <c:v>4.1682397796771482E-3</c:v>
                </c:pt>
                <c:pt idx="2">
                  <c:v>1.2756822637488474E-3</c:v>
                </c:pt>
                <c:pt idx="3">
                  <c:v>1.76115384634444E-3</c:v>
                </c:pt>
                <c:pt idx="4">
                  <c:v>1.1583772946474594E-3</c:v>
                </c:pt>
                <c:pt idx="5">
                  <c:v>1.7223534043899917E-4</c:v>
                </c:pt>
                <c:pt idx="6">
                  <c:v>1.475995880728891E-3</c:v>
                </c:pt>
                <c:pt idx="7">
                  <c:v>6.5381879188734142E-4</c:v>
                </c:pt>
                <c:pt idx="8">
                  <c:v>6.9003521951535574E-4</c:v>
                </c:pt>
                <c:pt idx="9">
                  <c:v>1.122846255675483E-3</c:v>
                </c:pt>
                <c:pt idx="10">
                  <c:v>2.3681235032812537E-3</c:v>
                </c:pt>
                <c:pt idx="11">
                  <c:v>1.8513259890686402E-3</c:v>
                </c:pt>
                <c:pt idx="12">
                  <c:v>1.0997898265203599E-3</c:v>
                </c:pt>
                <c:pt idx="13">
                  <c:v>2.2626815245585727E-3</c:v>
                </c:pt>
                <c:pt idx="14">
                  <c:v>2.3103646776332261E-3</c:v>
                </c:pt>
                <c:pt idx="15">
                  <c:v>8.6420742580188439E-4</c:v>
                </c:pt>
                <c:pt idx="16">
                  <c:v>2.8788703051617522E-3</c:v>
                </c:pt>
                <c:pt idx="17">
                  <c:v>6.7167893426225923E-4</c:v>
                </c:pt>
                <c:pt idx="18">
                  <c:v>6.150647836789952E-4</c:v>
                </c:pt>
                <c:pt idx="19">
                  <c:v>1.1953960840231416E-3</c:v>
                </c:pt>
                <c:pt idx="20">
                  <c:v>1.0048609553875132E-3</c:v>
                </c:pt>
                <c:pt idx="21">
                  <c:v>1.6030140794902859E-3</c:v>
                </c:pt>
                <c:pt idx="22">
                  <c:v>5.9477359052512186E-3</c:v>
                </c:pt>
                <c:pt idx="23">
                  <c:v>8.8885596810701593E-3</c:v>
                </c:pt>
                <c:pt idx="24">
                  <c:v>1.3563637749483966E-2</c:v>
                </c:pt>
                <c:pt idx="25">
                  <c:v>1.8551347441862282E-2</c:v>
                </c:pt>
                <c:pt idx="26">
                  <c:v>8.0416427749331488E-3</c:v>
                </c:pt>
                <c:pt idx="27">
                  <c:v>2.4405302187735237E-2</c:v>
                </c:pt>
                <c:pt idx="28">
                  <c:v>2.1962457324918791E-2</c:v>
                </c:pt>
                <c:pt idx="29">
                  <c:v>2.7337334460140333E-2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F4F6-4384-8C00-7AB17DB35228}"/>
            </c:ext>
          </c:extLst>
        </c:ser>
        <c:ser>
          <c:idx val="4"/>
          <c:order val="4"/>
          <c:tx>
            <c:strRef>
              <c:f>TableB8!$F$8</c:f>
              <c:strCache>
                <c:ptCount val="1"/>
                <c:pt idx="0">
                  <c:v>P80-90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cat>
            <c:numRef>
              <c:f>TableB8!$A$9:$A$38</c:f>
              <c:numCache>
                <c:formatCode>General</c:formatCode>
                <c:ptCount val="30"/>
                <c:pt idx="0">
                  <c:v>1807</c:v>
                </c:pt>
                <c:pt idx="1">
                  <c:v>1812</c:v>
                </c:pt>
                <c:pt idx="2">
                  <c:v>1817</c:v>
                </c:pt>
                <c:pt idx="3">
                  <c:v>1822</c:v>
                </c:pt>
                <c:pt idx="4">
                  <c:v>1827</c:v>
                </c:pt>
                <c:pt idx="5">
                  <c:v>1832</c:v>
                </c:pt>
                <c:pt idx="6">
                  <c:v>1837</c:v>
                </c:pt>
                <c:pt idx="7">
                  <c:v>1842</c:v>
                </c:pt>
                <c:pt idx="8">
                  <c:v>1847</c:v>
                </c:pt>
                <c:pt idx="9">
                  <c:v>1852</c:v>
                </c:pt>
                <c:pt idx="10">
                  <c:v>1857</c:v>
                </c:pt>
                <c:pt idx="11">
                  <c:v>1862</c:v>
                </c:pt>
                <c:pt idx="12">
                  <c:v>1867</c:v>
                </c:pt>
                <c:pt idx="13">
                  <c:v>1872</c:v>
                </c:pt>
                <c:pt idx="14">
                  <c:v>1877</c:v>
                </c:pt>
                <c:pt idx="15">
                  <c:v>1882</c:v>
                </c:pt>
                <c:pt idx="16">
                  <c:v>1887</c:v>
                </c:pt>
                <c:pt idx="17">
                  <c:v>1892</c:v>
                </c:pt>
                <c:pt idx="18">
                  <c:v>1897</c:v>
                </c:pt>
                <c:pt idx="19">
                  <c:v>1902</c:v>
                </c:pt>
                <c:pt idx="20">
                  <c:v>1907</c:v>
                </c:pt>
                <c:pt idx="21">
                  <c:v>1912</c:v>
                </c:pt>
                <c:pt idx="22">
                  <c:v>1922</c:v>
                </c:pt>
                <c:pt idx="23">
                  <c:v>1927</c:v>
                </c:pt>
                <c:pt idx="24">
                  <c:v>1932</c:v>
                </c:pt>
                <c:pt idx="25">
                  <c:v>1937</c:v>
                </c:pt>
                <c:pt idx="26">
                  <c:v>1942</c:v>
                </c:pt>
                <c:pt idx="27">
                  <c:v>1947</c:v>
                </c:pt>
                <c:pt idx="28">
                  <c:v>1952</c:v>
                </c:pt>
                <c:pt idx="29">
                  <c:v>1957</c:v>
                </c:pt>
              </c:numCache>
            </c:numRef>
          </c:cat>
          <c:val>
            <c:numRef>
              <c:f>TableB8!$F$9:$F$38</c:f>
              <c:numCache>
                <c:formatCode>0%</c:formatCode>
                <c:ptCount val="30"/>
                <c:pt idx="0">
                  <c:v>3.5025355848716029E-2</c:v>
                </c:pt>
                <c:pt idx="1">
                  <c:v>3.7456063156872728E-2</c:v>
                </c:pt>
                <c:pt idx="2">
                  <c:v>2.1262735275585171E-2</c:v>
                </c:pt>
                <c:pt idx="3">
                  <c:v>2.3268231960558595E-2</c:v>
                </c:pt>
                <c:pt idx="4">
                  <c:v>2.4497835614362213E-2</c:v>
                </c:pt>
                <c:pt idx="5">
                  <c:v>1.1615723591533383E-2</c:v>
                </c:pt>
                <c:pt idx="6">
                  <c:v>2.1810649856645315E-2</c:v>
                </c:pt>
                <c:pt idx="7">
                  <c:v>1.6818964054781841E-2</c:v>
                </c:pt>
                <c:pt idx="8">
                  <c:v>1.6754217353047461E-2</c:v>
                </c:pt>
                <c:pt idx="9">
                  <c:v>2.1596829100400724E-2</c:v>
                </c:pt>
                <c:pt idx="10">
                  <c:v>2.6249295959776871E-2</c:v>
                </c:pt>
                <c:pt idx="11">
                  <c:v>2.7797229834558474E-2</c:v>
                </c:pt>
                <c:pt idx="12">
                  <c:v>2.297613209978026E-2</c:v>
                </c:pt>
                <c:pt idx="13">
                  <c:v>3.1802673052919762E-2</c:v>
                </c:pt>
                <c:pt idx="14">
                  <c:v>3.0204255026207789E-2</c:v>
                </c:pt>
                <c:pt idx="15">
                  <c:v>2.2552533124534927E-2</c:v>
                </c:pt>
                <c:pt idx="16">
                  <c:v>3.3398497443217628E-2</c:v>
                </c:pt>
                <c:pt idx="17">
                  <c:v>1.6747915723082461E-2</c:v>
                </c:pt>
                <c:pt idx="18">
                  <c:v>1.476112130674008E-2</c:v>
                </c:pt>
                <c:pt idx="19">
                  <c:v>1.6864910368454882E-2</c:v>
                </c:pt>
                <c:pt idx="20">
                  <c:v>1.5254821294876805E-2</c:v>
                </c:pt>
                <c:pt idx="21">
                  <c:v>1.6910329228344366E-2</c:v>
                </c:pt>
                <c:pt idx="22">
                  <c:v>3.3272214135019039E-2</c:v>
                </c:pt>
                <c:pt idx="23">
                  <c:v>3.8264904590809237E-2</c:v>
                </c:pt>
                <c:pt idx="24">
                  <c:v>4.7782780955654532E-2</c:v>
                </c:pt>
                <c:pt idx="25">
                  <c:v>5.5405519777150421E-2</c:v>
                </c:pt>
                <c:pt idx="26">
                  <c:v>3.9597473460460178E-2</c:v>
                </c:pt>
                <c:pt idx="27">
                  <c:v>7.1139422655301668E-2</c:v>
                </c:pt>
                <c:pt idx="28">
                  <c:v>7.7359207873343078E-2</c:v>
                </c:pt>
                <c:pt idx="29">
                  <c:v>8.3078182457365715E-2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F4F6-4384-8C00-7AB17DB35228}"/>
            </c:ext>
          </c:extLst>
        </c:ser>
        <c:ser>
          <c:idx val="5"/>
          <c:order val="5"/>
          <c:tx>
            <c:strRef>
              <c:f>TableB8!$G$8</c:f>
              <c:strCache>
                <c:ptCount val="1"/>
                <c:pt idx="0">
                  <c:v>P90-95</c:v>
                </c:pt>
              </c:strCache>
            </c:strRef>
          </c:tx>
          <c:spPr>
            <a:solidFill>
              <a:schemeClr val="accent6"/>
            </a:solidFill>
            <a:ln w="25400">
              <a:noFill/>
            </a:ln>
            <a:effectLst/>
          </c:spPr>
          <c:cat>
            <c:numRef>
              <c:f>TableB8!$A$9:$A$38</c:f>
              <c:numCache>
                <c:formatCode>General</c:formatCode>
                <c:ptCount val="30"/>
                <c:pt idx="0">
                  <c:v>1807</c:v>
                </c:pt>
                <c:pt idx="1">
                  <c:v>1812</c:v>
                </c:pt>
                <c:pt idx="2">
                  <c:v>1817</c:v>
                </c:pt>
                <c:pt idx="3">
                  <c:v>1822</c:v>
                </c:pt>
                <c:pt idx="4">
                  <c:v>1827</c:v>
                </c:pt>
                <c:pt idx="5">
                  <c:v>1832</c:v>
                </c:pt>
                <c:pt idx="6">
                  <c:v>1837</c:v>
                </c:pt>
                <c:pt idx="7">
                  <c:v>1842</c:v>
                </c:pt>
                <c:pt idx="8">
                  <c:v>1847</c:v>
                </c:pt>
                <c:pt idx="9">
                  <c:v>1852</c:v>
                </c:pt>
                <c:pt idx="10">
                  <c:v>1857</c:v>
                </c:pt>
                <c:pt idx="11">
                  <c:v>1862</c:v>
                </c:pt>
                <c:pt idx="12">
                  <c:v>1867</c:v>
                </c:pt>
                <c:pt idx="13">
                  <c:v>1872</c:v>
                </c:pt>
                <c:pt idx="14">
                  <c:v>1877</c:v>
                </c:pt>
                <c:pt idx="15">
                  <c:v>1882</c:v>
                </c:pt>
                <c:pt idx="16">
                  <c:v>1887</c:v>
                </c:pt>
                <c:pt idx="17">
                  <c:v>1892</c:v>
                </c:pt>
                <c:pt idx="18">
                  <c:v>1897</c:v>
                </c:pt>
                <c:pt idx="19">
                  <c:v>1902</c:v>
                </c:pt>
                <c:pt idx="20">
                  <c:v>1907</c:v>
                </c:pt>
                <c:pt idx="21">
                  <c:v>1912</c:v>
                </c:pt>
                <c:pt idx="22">
                  <c:v>1922</c:v>
                </c:pt>
                <c:pt idx="23">
                  <c:v>1927</c:v>
                </c:pt>
                <c:pt idx="24">
                  <c:v>1932</c:v>
                </c:pt>
                <c:pt idx="25">
                  <c:v>1937</c:v>
                </c:pt>
                <c:pt idx="26">
                  <c:v>1942</c:v>
                </c:pt>
                <c:pt idx="27">
                  <c:v>1947</c:v>
                </c:pt>
                <c:pt idx="28">
                  <c:v>1952</c:v>
                </c:pt>
                <c:pt idx="29">
                  <c:v>1957</c:v>
                </c:pt>
              </c:numCache>
            </c:numRef>
          </c:cat>
          <c:val>
            <c:numRef>
              <c:f>TableB8!$G$9:$G$38</c:f>
              <c:numCache>
                <c:formatCode>0%</c:formatCode>
                <c:ptCount val="30"/>
                <c:pt idx="0">
                  <c:v>0.10235881546553989</c:v>
                </c:pt>
                <c:pt idx="1">
                  <c:v>0.10244336770328352</c:v>
                </c:pt>
                <c:pt idx="2">
                  <c:v>8.0047091253652294E-2</c:v>
                </c:pt>
                <c:pt idx="3">
                  <c:v>7.9007805326214653E-2</c:v>
                </c:pt>
                <c:pt idx="4">
                  <c:v>9.1126077010700537E-2</c:v>
                </c:pt>
                <c:pt idx="5">
                  <c:v>7.2131052608874424E-2</c:v>
                </c:pt>
                <c:pt idx="6">
                  <c:v>8.7424691114792383E-2</c:v>
                </c:pt>
                <c:pt idx="7">
                  <c:v>6.8941865688590911E-2</c:v>
                </c:pt>
                <c:pt idx="8">
                  <c:v>7.2010454094197068E-2</c:v>
                </c:pt>
                <c:pt idx="9">
                  <c:v>6.8755439660907719E-2</c:v>
                </c:pt>
                <c:pt idx="10">
                  <c:v>7.9915368810749399E-2</c:v>
                </c:pt>
                <c:pt idx="11">
                  <c:v>7.8427705653073818E-2</c:v>
                </c:pt>
                <c:pt idx="12">
                  <c:v>7.1381623460909371E-2</c:v>
                </c:pt>
                <c:pt idx="13">
                  <c:v>9.0376317557375324E-2</c:v>
                </c:pt>
                <c:pt idx="14">
                  <c:v>7.9406131799867954E-2</c:v>
                </c:pt>
                <c:pt idx="15">
                  <c:v>7.6840748835701286E-2</c:v>
                </c:pt>
                <c:pt idx="16">
                  <c:v>8.9453431555888849E-2</c:v>
                </c:pt>
                <c:pt idx="17">
                  <c:v>6.255082543906923E-2</c:v>
                </c:pt>
                <c:pt idx="18">
                  <c:v>6.3262396783666602E-2</c:v>
                </c:pt>
                <c:pt idx="19">
                  <c:v>5.8757880025475641E-2</c:v>
                </c:pt>
                <c:pt idx="20">
                  <c:v>5.3382662683460792E-2</c:v>
                </c:pt>
                <c:pt idx="21">
                  <c:v>5.5855950412834192E-2</c:v>
                </c:pt>
                <c:pt idx="22">
                  <c:v>7.0862232502430678E-2</c:v>
                </c:pt>
                <c:pt idx="23">
                  <c:v>7.7779301154608405E-2</c:v>
                </c:pt>
                <c:pt idx="24">
                  <c:v>8.6020690167010985E-2</c:v>
                </c:pt>
                <c:pt idx="25">
                  <c:v>9.3161004305997303E-2</c:v>
                </c:pt>
                <c:pt idx="26">
                  <c:v>7.2897759945191529E-2</c:v>
                </c:pt>
                <c:pt idx="27">
                  <c:v>9.7549934798539351E-2</c:v>
                </c:pt>
                <c:pt idx="28">
                  <c:v>0.11376670074044368</c:v>
                </c:pt>
                <c:pt idx="29">
                  <c:v>0.11346866001251801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F4F6-4384-8C00-7AB17DB35228}"/>
            </c:ext>
          </c:extLst>
        </c:ser>
        <c:ser>
          <c:idx val="6"/>
          <c:order val="6"/>
          <c:tx>
            <c:strRef>
              <c:f>TableB8!$H$8</c:f>
              <c:strCache>
                <c:ptCount val="1"/>
                <c:pt idx="0">
                  <c:v>P95-99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 w="25400">
              <a:noFill/>
            </a:ln>
            <a:effectLst/>
          </c:spPr>
          <c:cat>
            <c:numRef>
              <c:f>TableB8!$A$9:$A$38</c:f>
              <c:numCache>
                <c:formatCode>General</c:formatCode>
                <c:ptCount val="30"/>
                <c:pt idx="0">
                  <c:v>1807</c:v>
                </c:pt>
                <c:pt idx="1">
                  <c:v>1812</c:v>
                </c:pt>
                <c:pt idx="2">
                  <c:v>1817</c:v>
                </c:pt>
                <c:pt idx="3">
                  <c:v>1822</c:v>
                </c:pt>
                <c:pt idx="4">
                  <c:v>1827</c:v>
                </c:pt>
                <c:pt idx="5">
                  <c:v>1832</c:v>
                </c:pt>
                <c:pt idx="6">
                  <c:v>1837</c:v>
                </c:pt>
                <c:pt idx="7">
                  <c:v>1842</c:v>
                </c:pt>
                <c:pt idx="8">
                  <c:v>1847</c:v>
                </c:pt>
                <c:pt idx="9">
                  <c:v>1852</c:v>
                </c:pt>
                <c:pt idx="10">
                  <c:v>1857</c:v>
                </c:pt>
                <c:pt idx="11">
                  <c:v>1862</c:v>
                </c:pt>
                <c:pt idx="12">
                  <c:v>1867</c:v>
                </c:pt>
                <c:pt idx="13">
                  <c:v>1872</c:v>
                </c:pt>
                <c:pt idx="14">
                  <c:v>1877</c:v>
                </c:pt>
                <c:pt idx="15">
                  <c:v>1882</c:v>
                </c:pt>
                <c:pt idx="16">
                  <c:v>1887</c:v>
                </c:pt>
                <c:pt idx="17">
                  <c:v>1892</c:v>
                </c:pt>
                <c:pt idx="18">
                  <c:v>1897</c:v>
                </c:pt>
                <c:pt idx="19">
                  <c:v>1902</c:v>
                </c:pt>
                <c:pt idx="20">
                  <c:v>1907</c:v>
                </c:pt>
                <c:pt idx="21">
                  <c:v>1912</c:v>
                </c:pt>
                <c:pt idx="22">
                  <c:v>1922</c:v>
                </c:pt>
                <c:pt idx="23">
                  <c:v>1927</c:v>
                </c:pt>
                <c:pt idx="24">
                  <c:v>1932</c:v>
                </c:pt>
                <c:pt idx="25">
                  <c:v>1937</c:v>
                </c:pt>
                <c:pt idx="26">
                  <c:v>1942</c:v>
                </c:pt>
                <c:pt idx="27">
                  <c:v>1947</c:v>
                </c:pt>
                <c:pt idx="28">
                  <c:v>1952</c:v>
                </c:pt>
                <c:pt idx="29">
                  <c:v>1957</c:v>
                </c:pt>
              </c:numCache>
            </c:numRef>
          </c:cat>
          <c:val>
            <c:numRef>
              <c:f>TableB8!$H$9:$H$38</c:f>
              <c:numCache>
                <c:formatCode>0%</c:formatCode>
                <c:ptCount val="30"/>
                <c:pt idx="0">
                  <c:v>0.36619535186331698</c:v>
                </c:pt>
                <c:pt idx="1">
                  <c:v>0.35501204246924423</c:v>
                </c:pt>
                <c:pt idx="2">
                  <c:v>0.31671645422508965</c:v>
                </c:pt>
                <c:pt idx="3">
                  <c:v>0.31149733322563489</c:v>
                </c:pt>
                <c:pt idx="4">
                  <c:v>0.38050529090320695</c:v>
                </c:pt>
                <c:pt idx="5">
                  <c:v>0.37337643488503325</c:v>
                </c:pt>
                <c:pt idx="6">
                  <c:v>0.38111594631853901</c:v>
                </c:pt>
                <c:pt idx="7">
                  <c:v>0.31950732181182706</c:v>
                </c:pt>
                <c:pt idx="8">
                  <c:v>0.3416151052067396</c:v>
                </c:pt>
                <c:pt idx="9">
                  <c:v>0.31559120942813251</c:v>
                </c:pt>
                <c:pt idx="10">
                  <c:v>0.36472449159956016</c:v>
                </c:pt>
                <c:pt idx="11">
                  <c:v>0.34063346656189974</c:v>
                </c:pt>
                <c:pt idx="12">
                  <c:v>0.33711286644404254</c:v>
                </c:pt>
                <c:pt idx="13">
                  <c:v>0.35442244131329881</c:v>
                </c:pt>
                <c:pt idx="14">
                  <c:v>0.30416238137005802</c:v>
                </c:pt>
                <c:pt idx="15">
                  <c:v>0.35137861514892066</c:v>
                </c:pt>
                <c:pt idx="16">
                  <c:v>0.33883263658020529</c:v>
                </c:pt>
                <c:pt idx="17">
                  <c:v>0.28474068427429511</c:v>
                </c:pt>
                <c:pt idx="18">
                  <c:v>0.31608411664300445</c:v>
                </c:pt>
                <c:pt idx="19">
                  <c:v>0.29291848133333698</c:v>
                </c:pt>
                <c:pt idx="20">
                  <c:v>0.28497619069123781</c:v>
                </c:pt>
                <c:pt idx="21">
                  <c:v>0.28970834595006861</c:v>
                </c:pt>
                <c:pt idx="22">
                  <c:v>0.28521531382189719</c:v>
                </c:pt>
                <c:pt idx="23">
                  <c:v>0.30114531268996531</c:v>
                </c:pt>
                <c:pt idx="24">
                  <c:v>0.27870451641819571</c:v>
                </c:pt>
                <c:pt idx="25">
                  <c:v>0.30203915833853323</c:v>
                </c:pt>
                <c:pt idx="26">
                  <c:v>0.27462705101797213</c:v>
                </c:pt>
                <c:pt idx="27">
                  <c:v>0.27716613444188737</c:v>
                </c:pt>
                <c:pt idx="28">
                  <c:v>0.28987605627934909</c:v>
                </c:pt>
                <c:pt idx="29">
                  <c:v>0.29105578615377303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F4F6-4384-8C00-7AB17DB35228}"/>
            </c:ext>
          </c:extLst>
        </c:ser>
        <c:ser>
          <c:idx val="7"/>
          <c:order val="7"/>
          <c:tx>
            <c:strRef>
              <c:f>TableB8!$I$8</c:f>
              <c:strCache>
                <c:ptCount val="1"/>
                <c:pt idx="0">
                  <c:v>P99-99.9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 w="25400">
              <a:noFill/>
            </a:ln>
            <a:effectLst/>
          </c:spPr>
          <c:cat>
            <c:numRef>
              <c:f>TableB8!$A$9:$A$38</c:f>
              <c:numCache>
                <c:formatCode>General</c:formatCode>
                <c:ptCount val="30"/>
                <c:pt idx="0">
                  <c:v>1807</c:v>
                </c:pt>
                <c:pt idx="1">
                  <c:v>1812</c:v>
                </c:pt>
                <c:pt idx="2">
                  <c:v>1817</c:v>
                </c:pt>
                <c:pt idx="3">
                  <c:v>1822</c:v>
                </c:pt>
                <c:pt idx="4">
                  <c:v>1827</c:v>
                </c:pt>
                <c:pt idx="5">
                  <c:v>1832</c:v>
                </c:pt>
                <c:pt idx="6">
                  <c:v>1837</c:v>
                </c:pt>
                <c:pt idx="7">
                  <c:v>1842</c:v>
                </c:pt>
                <c:pt idx="8">
                  <c:v>1847</c:v>
                </c:pt>
                <c:pt idx="9">
                  <c:v>1852</c:v>
                </c:pt>
                <c:pt idx="10">
                  <c:v>1857</c:v>
                </c:pt>
                <c:pt idx="11">
                  <c:v>1862</c:v>
                </c:pt>
                <c:pt idx="12">
                  <c:v>1867</c:v>
                </c:pt>
                <c:pt idx="13">
                  <c:v>1872</c:v>
                </c:pt>
                <c:pt idx="14">
                  <c:v>1877</c:v>
                </c:pt>
                <c:pt idx="15">
                  <c:v>1882</c:v>
                </c:pt>
                <c:pt idx="16">
                  <c:v>1887</c:v>
                </c:pt>
                <c:pt idx="17">
                  <c:v>1892</c:v>
                </c:pt>
                <c:pt idx="18">
                  <c:v>1897</c:v>
                </c:pt>
                <c:pt idx="19">
                  <c:v>1902</c:v>
                </c:pt>
                <c:pt idx="20">
                  <c:v>1907</c:v>
                </c:pt>
                <c:pt idx="21">
                  <c:v>1912</c:v>
                </c:pt>
                <c:pt idx="22">
                  <c:v>1922</c:v>
                </c:pt>
                <c:pt idx="23">
                  <c:v>1927</c:v>
                </c:pt>
                <c:pt idx="24">
                  <c:v>1932</c:v>
                </c:pt>
                <c:pt idx="25">
                  <c:v>1937</c:v>
                </c:pt>
                <c:pt idx="26">
                  <c:v>1942</c:v>
                </c:pt>
                <c:pt idx="27">
                  <c:v>1947</c:v>
                </c:pt>
                <c:pt idx="28">
                  <c:v>1952</c:v>
                </c:pt>
                <c:pt idx="29">
                  <c:v>1957</c:v>
                </c:pt>
              </c:numCache>
            </c:numRef>
          </c:cat>
          <c:val>
            <c:numRef>
              <c:f>TableB8!$I$9:$I$38</c:f>
              <c:numCache>
                <c:formatCode>0%</c:formatCode>
                <c:ptCount val="30"/>
                <c:pt idx="0">
                  <c:v>0.36053286999416673</c:v>
                </c:pt>
                <c:pt idx="1">
                  <c:v>0.34368103846215436</c:v>
                </c:pt>
                <c:pt idx="2">
                  <c:v>0.34822068988966071</c:v>
                </c:pt>
                <c:pt idx="3">
                  <c:v>0.29899648460515726</c:v>
                </c:pt>
                <c:pt idx="4">
                  <c:v>0.34800124123947102</c:v>
                </c:pt>
                <c:pt idx="5">
                  <c:v>0.38888223387977872</c:v>
                </c:pt>
                <c:pt idx="6">
                  <c:v>0.35102718637580821</c:v>
                </c:pt>
                <c:pt idx="7">
                  <c:v>0.36977617979102029</c:v>
                </c:pt>
                <c:pt idx="8">
                  <c:v>0.34319232339871508</c:v>
                </c:pt>
                <c:pt idx="9">
                  <c:v>0.37337797830704111</c:v>
                </c:pt>
                <c:pt idx="10">
                  <c:v>0.39054277419548</c:v>
                </c:pt>
                <c:pt idx="11">
                  <c:v>0.35129581075935579</c:v>
                </c:pt>
                <c:pt idx="12">
                  <c:v>0.38506050762677568</c:v>
                </c:pt>
                <c:pt idx="13">
                  <c:v>0.33696770953801392</c:v>
                </c:pt>
                <c:pt idx="14">
                  <c:v>0.34080063836279284</c:v>
                </c:pt>
                <c:pt idx="15">
                  <c:v>0.37713168343476544</c:v>
                </c:pt>
                <c:pt idx="16">
                  <c:v>0.34153079927463537</c:v>
                </c:pt>
                <c:pt idx="17">
                  <c:v>0.33101826120924377</c:v>
                </c:pt>
                <c:pt idx="18">
                  <c:v>0.39633055483486684</c:v>
                </c:pt>
                <c:pt idx="19">
                  <c:v>0.37735081119625913</c:v>
                </c:pt>
                <c:pt idx="20">
                  <c:v>0.3851801970315698</c:v>
                </c:pt>
                <c:pt idx="21">
                  <c:v>0.3832108651537417</c:v>
                </c:pt>
                <c:pt idx="22">
                  <c:v>0.33508383601611846</c:v>
                </c:pt>
                <c:pt idx="23">
                  <c:v>0.35378764290239206</c:v>
                </c:pt>
                <c:pt idx="24">
                  <c:v>0.31284207591275243</c:v>
                </c:pt>
                <c:pt idx="25">
                  <c:v>0.31201202507801412</c:v>
                </c:pt>
                <c:pt idx="26">
                  <c:v>0.35096061691929803</c:v>
                </c:pt>
                <c:pt idx="27">
                  <c:v>0.30860886606876742</c:v>
                </c:pt>
                <c:pt idx="28">
                  <c:v>0.27315139247695719</c:v>
                </c:pt>
                <c:pt idx="29">
                  <c:v>0.31539960650303162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F4F6-4384-8C00-7AB17DB35228}"/>
            </c:ext>
          </c:extLst>
        </c:ser>
        <c:ser>
          <c:idx val="8"/>
          <c:order val="8"/>
          <c:tx>
            <c:strRef>
              <c:f>TableB8!$J$8</c:f>
              <c:strCache>
                <c:ptCount val="1"/>
                <c:pt idx="0">
                  <c:v>P99.9-100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 w="25400">
              <a:noFill/>
            </a:ln>
            <a:effectLst/>
          </c:spPr>
          <c:cat>
            <c:numRef>
              <c:f>TableB8!$A$9:$A$38</c:f>
              <c:numCache>
                <c:formatCode>General</c:formatCode>
                <c:ptCount val="30"/>
                <c:pt idx="0">
                  <c:v>1807</c:v>
                </c:pt>
                <c:pt idx="1">
                  <c:v>1812</c:v>
                </c:pt>
                <c:pt idx="2">
                  <c:v>1817</c:v>
                </c:pt>
                <c:pt idx="3">
                  <c:v>1822</c:v>
                </c:pt>
                <c:pt idx="4">
                  <c:v>1827</c:v>
                </c:pt>
                <c:pt idx="5">
                  <c:v>1832</c:v>
                </c:pt>
                <c:pt idx="6">
                  <c:v>1837</c:v>
                </c:pt>
                <c:pt idx="7">
                  <c:v>1842</c:v>
                </c:pt>
                <c:pt idx="8">
                  <c:v>1847</c:v>
                </c:pt>
                <c:pt idx="9">
                  <c:v>1852</c:v>
                </c:pt>
                <c:pt idx="10">
                  <c:v>1857</c:v>
                </c:pt>
                <c:pt idx="11">
                  <c:v>1862</c:v>
                </c:pt>
                <c:pt idx="12">
                  <c:v>1867</c:v>
                </c:pt>
                <c:pt idx="13">
                  <c:v>1872</c:v>
                </c:pt>
                <c:pt idx="14">
                  <c:v>1877</c:v>
                </c:pt>
                <c:pt idx="15">
                  <c:v>1882</c:v>
                </c:pt>
                <c:pt idx="16">
                  <c:v>1887</c:v>
                </c:pt>
                <c:pt idx="17">
                  <c:v>1892</c:v>
                </c:pt>
                <c:pt idx="18">
                  <c:v>1897</c:v>
                </c:pt>
                <c:pt idx="19">
                  <c:v>1902</c:v>
                </c:pt>
                <c:pt idx="20">
                  <c:v>1907</c:v>
                </c:pt>
                <c:pt idx="21">
                  <c:v>1912</c:v>
                </c:pt>
                <c:pt idx="22">
                  <c:v>1922</c:v>
                </c:pt>
                <c:pt idx="23">
                  <c:v>1927</c:v>
                </c:pt>
                <c:pt idx="24">
                  <c:v>1932</c:v>
                </c:pt>
                <c:pt idx="25">
                  <c:v>1937</c:v>
                </c:pt>
                <c:pt idx="26">
                  <c:v>1942</c:v>
                </c:pt>
                <c:pt idx="27">
                  <c:v>1947</c:v>
                </c:pt>
                <c:pt idx="28">
                  <c:v>1952</c:v>
                </c:pt>
                <c:pt idx="29">
                  <c:v>1957</c:v>
                </c:pt>
              </c:numCache>
            </c:numRef>
          </c:cat>
          <c:val>
            <c:numRef>
              <c:f>TableB8!$J$9:$J$38</c:f>
              <c:numCache>
                <c:formatCode>0%</c:formatCode>
                <c:ptCount val="30"/>
                <c:pt idx="0">
                  <c:v>0.13256959926790893</c:v>
                </c:pt>
                <c:pt idx="1">
                  <c:v>0.15693418683087673</c:v>
                </c:pt>
                <c:pt idx="2">
                  <c:v>0.23247734709226317</c:v>
                </c:pt>
                <c:pt idx="3">
                  <c:v>0.28546899103609003</c:v>
                </c:pt>
                <c:pt idx="4">
                  <c:v>0.15471117793761172</c:v>
                </c:pt>
                <c:pt idx="5">
                  <c:v>0.15382231969434126</c:v>
                </c:pt>
                <c:pt idx="6">
                  <c:v>0.15714553045348603</c:v>
                </c:pt>
                <c:pt idx="7">
                  <c:v>0.22430184986189228</c:v>
                </c:pt>
                <c:pt idx="8">
                  <c:v>0.22573786472778537</c:v>
                </c:pt>
                <c:pt idx="9">
                  <c:v>0.21955569724784244</c:v>
                </c:pt>
                <c:pt idx="10">
                  <c:v>0.13617803846745782</c:v>
                </c:pt>
                <c:pt idx="11">
                  <c:v>0.19999446120204331</c:v>
                </c:pt>
                <c:pt idx="12">
                  <c:v>0.18236908054197162</c:v>
                </c:pt>
                <c:pt idx="13">
                  <c:v>0.18416817701383326</c:v>
                </c:pt>
                <c:pt idx="14">
                  <c:v>0.24311622876343994</c:v>
                </c:pt>
                <c:pt idx="15">
                  <c:v>0.17123221203027575</c:v>
                </c:pt>
                <c:pt idx="16">
                  <c:v>0.19388272858712299</c:v>
                </c:pt>
                <c:pt idx="17">
                  <c:v>0.30427063442004704</c:v>
                </c:pt>
                <c:pt idx="18">
                  <c:v>0.20894674564804278</c:v>
                </c:pt>
                <c:pt idx="19">
                  <c:v>0.25291252099244999</c:v>
                </c:pt>
                <c:pt idx="20">
                  <c:v>0.26020126734346694</c:v>
                </c:pt>
                <c:pt idx="21">
                  <c:v>0.25271149517552072</c:v>
                </c:pt>
                <c:pt idx="22">
                  <c:v>0.26937989171516868</c:v>
                </c:pt>
                <c:pt idx="23">
                  <c:v>0.21941160867949094</c:v>
                </c:pt>
                <c:pt idx="24">
                  <c:v>0.25831000969993451</c:v>
                </c:pt>
                <c:pt idx="25">
                  <c:v>0.2120887338073752</c:v>
                </c:pt>
                <c:pt idx="26">
                  <c:v>0.2538217760118649</c:v>
                </c:pt>
                <c:pt idx="27">
                  <c:v>0.21115343467863038</c:v>
                </c:pt>
                <c:pt idx="28">
                  <c:v>0.22008887031807808</c:v>
                </c:pt>
                <c:pt idx="29">
                  <c:v>0.16264882167416728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F4F6-4384-8C00-7AB17DB352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054936"/>
        <c:axId val="403052976"/>
      </c:areaChart>
      <c:catAx>
        <c:axId val="403054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03052976"/>
        <c:crosses val="autoZero"/>
        <c:auto val="1"/>
        <c:lblAlgn val="ctr"/>
        <c:lblOffset val="100"/>
        <c:noMultiLvlLbl val="0"/>
      </c:catAx>
      <c:valAx>
        <c:axId val="40305297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0305493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baseline="0">
                <a:effectLst/>
              </a:rPr>
              <a:t>Distribution of Uncapitalized Inheritance Wealth Ratios</a:t>
            </a:r>
            <a:endParaRPr lang="en-US" sz="1400">
              <a:effectLst/>
            </a:endParaRPr>
          </a:p>
          <a:p>
            <a:pPr>
              <a:defRPr/>
            </a:pPr>
            <a:r>
              <a:rPr lang="en-US" sz="1400" b="0" i="0" baseline="0">
                <a:effectLst/>
              </a:rPr>
              <a:t>Cummulative distribution of inherited wealth in Paris</a:t>
            </a:r>
            <a:endParaRPr lang="en-US" sz="1400">
              <a:effectLst/>
            </a:endParaRPr>
          </a:p>
          <a:p>
            <a:pPr>
              <a:defRPr/>
            </a:pPr>
            <a:r>
              <a:rPr lang="en-US" sz="1400" b="0" i="0" baseline="0">
                <a:effectLst/>
              </a:rPr>
              <a:t> by period</a:t>
            </a:r>
            <a:endParaRPr lang="en-US" sz="1400">
              <a:effectLst/>
            </a:endParaRPr>
          </a:p>
        </c:rich>
      </c:tx>
      <c:layout>
        <c:manualLayout>
          <c:xMode val="edge"/>
          <c:yMode val="edge"/>
          <c:x val="0.18925457704057486"/>
          <c:y val="3.869047619047619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7.1369831332558836E-2"/>
          <c:y val="3.354166666666665E-2"/>
          <c:w val="0.87603601931930641"/>
          <c:h val="0.82933516122984641"/>
        </c:manualLayout>
      </c:layout>
      <c:scatterChart>
        <c:scatterStyle val="lineMarker"/>
        <c:varyColors val="0"/>
        <c:ser>
          <c:idx val="0"/>
          <c:order val="0"/>
          <c:tx>
            <c:strRef>
              <c:f>TableB24!$B$58</c:f>
              <c:strCache>
                <c:ptCount val="1"/>
                <c:pt idx="0">
                  <c:v>Before 1914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TableB24!$A$59:$A$75</c:f>
              <c:numCache>
                <c:formatCode>General</c:formatCode>
                <c:ptCount val="17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0.2</c:v>
                </c:pt>
                <c:pt idx="4">
                  <c:v>0.3</c:v>
                </c:pt>
                <c:pt idx="5">
                  <c:v>0.4</c:v>
                </c:pt>
                <c:pt idx="6">
                  <c:v>0.5</c:v>
                </c:pt>
                <c:pt idx="7">
                  <c:v>0.6</c:v>
                </c:pt>
                <c:pt idx="8">
                  <c:v>0.7</c:v>
                </c:pt>
                <c:pt idx="9">
                  <c:v>0.8</c:v>
                </c:pt>
                <c:pt idx="10">
                  <c:v>0.85</c:v>
                </c:pt>
                <c:pt idx="11">
                  <c:v>0.9</c:v>
                </c:pt>
                <c:pt idx="12">
                  <c:v>0.95</c:v>
                </c:pt>
                <c:pt idx="13">
                  <c:v>1</c:v>
                </c:pt>
                <c:pt idx="14">
                  <c:v>1.1000000000000001</c:v>
                </c:pt>
                <c:pt idx="15">
                  <c:v>2</c:v>
                </c:pt>
              </c:numCache>
            </c:numRef>
          </c:xVal>
          <c:yVal>
            <c:numRef>
              <c:f>TableB24!$B$59:$B$75</c:f>
              <c:numCache>
                <c:formatCode>0.0%</c:formatCode>
                <c:ptCount val="17"/>
                <c:pt idx="0">
                  <c:v>0.35114192495921698</c:v>
                </c:pt>
                <c:pt idx="1">
                  <c:v>0.42767808591625883</c:v>
                </c:pt>
                <c:pt idx="2">
                  <c:v>0.47879282218597063</c:v>
                </c:pt>
                <c:pt idx="3">
                  <c:v>0.51699293094072862</c:v>
                </c:pt>
                <c:pt idx="4">
                  <c:v>0.5508428493746601</c:v>
                </c:pt>
                <c:pt idx="5">
                  <c:v>0.58115823817292012</c:v>
                </c:pt>
                <c:pt idx="6">
                  <c:v>0.60957041870581841</c:v>
                </c:pt>
                <c:pt idx="7">
                  <c:v>0.64342033713974989</c:v>
                </c:pt>
                <c:pt idx="8">
                  <c:v>0.67427949972811307</c:v>
                </c:pt>
                <c:pt idx="9">
                  <c:v>0.69113648722131593</c:v>
                </c:pt>
                <c:pt idx="10">
                  <c:v>0.709352909189777</c:v>
                </c:pt>
                <c:pt idx="11">
                  <c:v>0.73368678629690054</c:v>
                </c:pt>
                <c:pt idx="12">
                  <c:v>0.77175095160413265</c:v>
                </c:pt>
                <c:pt idx="13">
                  <c:v>0.94263186514410002</c:v>
                </c:pt>
                <c:pt idx="14">
                  <c:v>0.99102773246329523</c:v>
                </c:pt>
                <c:pt idx="15">
                  <c:v>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8C2-4B49-B2D4-A09F4A866EBE}"/>
            </c:ext>
          </c:extLst>
        </c:ser>
        <c:ser>
          <c:idx val="1"/>
          <c:order val="1"/>
          <c:tx>
            <c:strRef>
              <c:f>TableB24!$C$58</c:f>
              <c:strCache>
                <c:ptCount val="1"/>
                <c:pt idx="0">
                  <c:v>1922-1937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TableB24!$A$59:$A$75</c:f>
              <c:numCache>
                <c:formatCode>General</c:formatCode>
                <c:ptCount val="17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0.2</c:v>
                </c:pt>
                <c:pt idx="4">
                  <c:v>0.3</c:v>
                </c:pt>
                <c:pt idx="5">
                  <c:v>0.4</c:v>
                </c:pt>
                <c:pt idx="6">
                  <c:v>0.5</c:v>
                </c:pt>
                <c:pt idx="7">
                  <c:v>0.6</c:v>
                </c:pt>
                <c:pt idx="8">
                  <c:v>0.7</c:v>
                </c:pt>
                <c:pt idx="9">
                  <c:v>0.8</c:v>
                </c:pt>
                <c:pt idx="10">
                  <c:v>0.85</c:v>
                </c:pt>
                <c:pt idx="11">
                  <c:v>0.9</c:v>
                </c:pt>
                <c:pt idx="12">
                  <c:v>0.95</c:v>
                </c:pt>
                <c:pt idx="13">
                  <c:v>1</c:v>
                </c:pt>
                <c:pt idx="14">
                  <c:v>1.1000000000000001</c:v>
                </c:pt>
                <c:pt idx="15">
                  <c:v>2</c:v>
                </c:pt>
              </c:numCache>
            </c:numRef>
          </c:xVal>
          <c:yVal>
            <c:numRef>
              <c:f>TableB24!$C$59:$C$75</c:f>
              <c:numCache>
                <c:formatCode>0.0%</c:formatCode>
                <c:ptCount val="17"/>
                <c:pt idx="0">
                  <c:v>0.41553009638116023</c:v>
                </c:pt>
                <c:pt idx="1">
                  <c:v>0.49627204946353881</c:v>
                </c:pt>
                <c:pt idx="2">
                  <c:v>0.54591743953446081</c:v>
                </c:pt>
                <c:pt idx="3">
                  <c:v>0.58210583742498634</c:v>
                </c:pt>
                <c:pt idx="4">
                  <c:v>0.61102018548827064</c:v>
                </c:pt>
                <c:pt idx="5">
                  <c:v>0.63902527732314962</c:v>
                </c:pt>
                <c:pt idx="6">
                  <c:v>0.66757592289507184</c:v>
                </c:pt>
                <c:pt idx="7">
                  <c:v>0.69467175850154572</c:v>
                </c:pt>
                <c:pt idx="8">
                  <c:v>0.72049463538825242</c:v>
                </c:pt>
                <c:pt idx="9">
                  <c:v>0.73449718130569197</c:v>
                </c:pt>
                <c:pt idx="10">
                  <c:v>0.74868157846881256</c:v>
                </c:pt>
                <c:pt idx="11">
                  <c:v>0.76395708310601929</c:v>
                </c:pt>
                <c:pt idx="12">
                  <c:v>0.78123295144571736</c:v>
                </c:pt>
                <c:pt idx="13">
                  <c:v>0.92544098927077656</c:v>
                </c:pt>
                <c:pt idx="14">
                  <c:v>0.98981633024186211</c:v>
                </c:pt>
                <c:pt idx="15">
                  <c:v>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8C2-4B49-B2D4-A09F4A866EBE}"/>
            </c:ext>
          </c:extLst>
        </c:ser>
        <c:ser>
          <c:idx val="2"/>
          <c:order val="2"/>
          <c:tx>
            <c:strRef>
              <c:f>TableB24!$D$58</c:f>
              <c:strCache>
                <c:ptCount val="1"/>
                <c:pt idx="0">
                  <c:v>1942-1947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TableB24!$A$59:$A$75</c:f>
              <c:numCache>
                <c:formatCode>General</c:formatCode>
                <c:ptCount val="17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0.2</c:v>
                </c:pt>
                <c:pt idx="4">
                  <c:v>0.3</c:v>
                </c:pt>
                <c:pt idx="5">
                  <c:v>0.4</c:v>
                </c:pt>
                <c:pt idx="6">
                  <c:v>0.5</c:v>
                </c:pt>
                <c:pt idx="7">
                  <c:v>0.6</c:v>
                </c:pt>
                <c:pt idx="8">
                  <c:v>0.7</c:v>
                </c:pt>
                <c:pt idx="9">
                  <c:v>0.8</c:v>
                </c:pt>
                <c:pt idx="10">
                  <c:v>0.85</c:v>
                </c:pt>
                <c:pt idx="11">
                  <c:v>0.9</c:v>
                </c:pt>
                <c:pt idx="12">
                  <c:v>0.95</c:v>
                </c:pt>
                <c:pt idx="13">
                  <c:v>1</c:v>
                </c:pt>
                <c:pt idx="14">
                  <c:v>1.1000000000000001</c:v>
                </c:pt>
                <c:pt idx="15">
                  <c:v>2</c:v>
                </c:pt>
              </c:numCache>
            </c:numRef>
          </c:xVal>
          <c:yVal>
            <c:numRef>
              <c:f>TableB24!$D$59:$D$75</c:f>
              <c:numCache>
                <c:formatCode>0.0%</c:formatCode>
                <c:ptCount val="17"/>
                <c:pt idx="0">
                  <c:v>0.45585274662065001</c:v>
                </c:pt>
                <c:pt idx="1">
                  <c:v>0.54989933851021</c:v>
                </c:pt>
                <c:pt idx="2">
                  <c:v>0.59850445786597639</c:v>
                </c:pt>
                <c:pt idx="3">
                  <c:v>0.63301696865113599</c:v>
                </c:pt>
                <c:pt idx="4">
                  <c:v>0.6617773943054357</c:v>
                </c:pt>
                <c:pt idx="5">
                  <c:v>0.68823698590739146</c:v>
                </c:pt>
                <c:pt idx="6">
                  <c:v>0.71498418176589018</c:v>
                </c:pt>
                <c:pt idx="7">
                  <c:v>0.74144377336784584</c:v>
                </c:pt>
                <c:pt idx="8">
                  <c:v>0.76387690537819963</c:v>
                </c:pt>
                <c:pt idx="9">
                  <c:v>0.7794075352315214</c:v>
                </c:pt>
                <c:pt idx="10">
                  <c:v>0.7935001438021283</c:v>
                </c:pt>
                <c:pt idx="11">
                  <c:v>0.80529191832039115</c:v>
                </c:pt>
                <c:pt idx="12">
                  <c:v>0.82139775668679893</c:v>
                </c:pt>
                <c:pt idx="13">
                  <c:v>0.95944779982743744</c:v>
                </c:pt>
                <c:pt idx="14">
                  <c:v>0.99280989358642513</c:v>
                </c:pt>
                <c:pt idx="15">
                  <c:v>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F8C2-4B49-B2D4-A09F4A866EBE}"/>
            </c:ext>
          </c:extLst>
        </c:ser>
        <c:ser>
          <c:idx val="3"/>
          <c:order val="3"/>
          <c:tx>
            <c:strRef>
              <c:f>TableB24!$E$58</c:f>
              <c:strCache>
                <c:ptCount val="1"/>
                <c:pt idx="0">
                  <c:v>1952-57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TableB24!$A$59:$A$75</c:f>
              <c:numCache>
                <c:formatCode>General</c:formatCode>
                <c:ptCount val="17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0.2</c:v>
                </c:pt>
                <c:pt idx="4">
                  <c:v>0.3</c:v>
                </c:pt>
                <c:pt idx="5">
                  <c:v>0.4</c:v>
                </c:pt>
                <c:pt idx="6">
                  <c:v>0.5</c:v>
                </c:pt>
                <c:pt idx="7">
                  <c:v>0.6</c:v>
                </c:pt>
                <c:pt idx="8">
                  <c:v>0.7</c:v>
                </c:pt>
                <c:pt idx="9">
                  <c:v>0.8</c:v>
                </c:pt>
                <c:pt idx="10">
                  <c:v>0.85</c:v>
                </c:pt>
                <c:pt idx="11">
                  <c:v>0.9</c:v>
                </c:pt>
                <c:pt idx="12">
                  <c:v>0.95</c:v>
                </c:pt>
                <c:pt idx="13">
                  <c:v>1</c:v>
                </c:pt>
                <c:pt idx="14">
                  <c:v>1.1000000000000001</c:v>
                </c:pt>
                <c:pt idx="15">
                  <c:v>2</c:v>
                </c:pt>
              </c:numCache>
            </c:numRef>
          </c:xVal>
          <c:yVal>
            <c:numRef>
              <c:f>TableB24!$E$59:$E$75</c:f>
              <c:numCache>
                <c:formatCode>0.0%</c:formatCode>
                <c:ptCount val="17"/>
                <c:pt idx="0">
                  <c:v>0.27662895044869296</c:v>
                </c:pt>
                <c:pt idx="1">
                  <c:v>0.49161139289894656</c:v>
                </c:pt>
                <c:pt idx="2">
                  <c:v>0.54857588763168164</c:v>
                </c:pt>
                <c:pt idx="3">
                  <c:v>0.58681232930159966</c:v>
                </c:pt>
                <c:pt idx="4">
                  <c:v>0.61841591884510339</c:v>
                </c:pt>
                <c:pt idx="5">
                  <c:v>0.64572766289504491</c:v>
                </c:pt>
                <c:pt idx="6">
                  <c:v>0.66640655481857203</c:v>
                </c:pt>
                <c:pt idx="7">
                  <c:v>0.69098712446351929</c:v>
                </c:pt>
                <c:pt idx="8">
                  <c:v>0.71439719079204056</c:v>
                </c:pt>
                <c:pt idx="9">
                  <c:v>0.72571205618415924</c:v>
                </c:pt>
                <c:pt idx="10">
                  <c:v>0.7370269215762778</c:v>
                </c:pt>
                <c:pt idx="11">
                  <c:v>0.75419430355052675</c:v>
                </c:pt>
                <c:pt idx="12">
                  <c:v>0.76980101443620752</c:v>
                </c:pt>
                <c:pt idx="13">
                  <c:v>0.97658993367147873</c:v>
                </c:pt>
                <c:pt idx="14">
                  <c:v>0.99843932891143194</c:v>
                </c:pt>
                <c:pt idx="15">
                  <c:v>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F8C2-4B49-B2D4-A09F4A866E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055720"/>
        <c:axId val="403054544"/>
      </c:scatterChart>
      <c:scatterChart>
        <c:scatterStyle val="lineMarker"/>
        <c:varyColors val="0"/>
        <c:ser>
          <c:idx val="4"/>
          <c:order val="4"/>
          <c:tx>
            <c:strRef>
              <c:f>TableB24!$F$58</c:f>
              <c:strCache>
                <c:ptCount val="1"/>
                <c:pt idx="0">
                  <c:v>Return that makes aninheritor a rentier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TableB24!$A$59:$A$75</c:f>
              <c:numCache>
                <c:formatCode>General</c:formatCode>
                <c:ptCount val="17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0.2</c:v>
                </c:pt>
                <c:pt idx="4">
                  <c:v>0.3</c:v>
                </c:pt>
                <c:pt idx="5">
                  <c:v>0.4</c:v>
                </c:pt>
                <c:pt idx="6">
                  <c:v>0.5</c:v>
                </c:pt>
                <c:pt idx="7">
                  <c:v>0.6</c:v>
                </c:pt>
                <c:pt idx="8">
                  <c:v>0.7</c:v>
                </c:pt>
                <c:pt idx="9">
                  <c:v>0.8</c:v>
                </c:pt>
                <c:pt idx="10">
                  <c:v>0.85</c:v>
                </c:pt>
                <c:pt idx="11">
                  <c:v>0.9</c:v>
                </c:pt>
                <c:pt idx="12">
                  <c:v>0.95</c:v>
                </c:pt>
                <c:pt idx="13">
                  <c:v>1</c:v>
                </c:pt>
                <c:pt idx="14">
                  <c:v>1.1000000000000001</c:v>
                </c:pt>
                <c:pt idx="15">
                  <c:v>2</c:v>
                </c:pt>
              </c:numCache>
            </c:numRef>
          </c:xVal>
          <c:yVal>
            <c:numRef>
              <c:f>TableB24!$F$59:$F$75</c:f>
              <c:numCache>
                <c:formatCode>0.00%</c:formatCode>
                <c:ptCount val="17"/>
                <c:pt idx="0">
                  <c:v>1.1659144011798317</c:v>
                </c:pt>
                <c:pt idx="1">
                  <c:v>0.16591440117983169</c:v>
                </c:pt>
                <c:pt idx="2">
                  <c:v>7.9775162327709648E-2</c:v>
                </c:pt>
                <c:pt idx="3">
                  <c:v>5.511306353622758E-2</c:v>
                </c:pt>
                <c:pt idx="4">
                  <c:v>4.0948614570607278E-2</c:v>
                </c:pt>
                <c:pt idx="5">
                  <c:v>3.1014247859620703E-2</c:v>
                </c:pt>
                <c:pt idx="6">
                  <c:v>2.3373891996774976E-2</c:v>
                </c:pt>
                <c:pt idx="7">
                  <c:v>1.7173315355486718E-2</c:v>
                </c:pt>
                <c:pt idx="8">
                  <c:v>1.1960121845602023E-2</c:v>
                </c:pt>
                <c:pt idx="9">
                  <c:v>7.4658498937647533E-3</c:v>
                </c:pt>
                <c:pt idx="10">
                  <c:v>5.4319977397727648E-3</c:v>
                </c:pt>
                <c:pt idx="11">
                  <c:v>3.5181915469957303E-3</c:v>
                </c:pt>
                <c:pt idx="12">
                  <c:v>1.7112389807880657E-3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F8C2-4B49-B2D4-A09F4A866EBE}"/>
            </c:ext>
          </c:extLst>
        </c:ser>
        <c:ser>
          <c:idx val="5"/>
          <c:order val="5"/>
          <c:tx>
            <c:strRef>
              <c:f>TableB24!$G$58</c:f>
              <c:strCache>
                <c:ptCount val="1"/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xVal>
            <c:numRef>
              <c:f>TableB24!$A$59:$A$75</c:f>
              <c:numCache>
                <c:formatCode>General</c:formatCode>
                <c:ptCount val="17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0.2</c:v>
                </c:pt>
                <c:pt idx="4">
                  <c:v>0.3</c:v>
                </c:pt>
                <c:pt idx="5">
                  <c:v>0.4</c:v>
                </c:pt>
                <c:pt idx="6">
                  <c:v>0.5</c:v>
                </c:pt>
                <c:pt idx="7">
                  <c:v>0.6</c:v>
                </c:pt>
                <c:pt idx="8">
                  <c:v>0.7</c:v>
                </c:pt>
                <c:pt idx="9">
                  <c:v>0.8</c:v>
                </c:pt>
                <c:pt idx="10">
                  <c:v>0.85</c:v>
                </c:pt>
                <c:pt idx="11">
                  <c:v>0.9</c:v>
                </c:pt>
                <c:pt idx="12">
                  <c:v>0.95</c:v>
                </c:pt>
                <c:pt idx="13">
                  <c:v>1</c:v>
                </c:pt>
                <c:pt idx="14">
                  <c:v>1.1000000000000001</c:v>
                </c:pt>
                <c:pt idx="15">
                  <c:v>2</c:v>
                </c:pt>
              </c:numCache>
            </c:numRef>
          </c:xVal>
          <c:yVal>
            <c:numRef>
              <c:f>TableB24!$G$59:$G$75</c:f>
              <c:numCache>
                <c:formatCode>General</c:formatCode>
                <c:ptCount val="17"/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14-F8C2-4B49-B2D4-A09F4A866E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053760"/>
        <c:axId val="403056504"/>
      </c:scatterChart>
      <c:valAx>
        <c:axId val="403055720"/>
        <c:scaling>
          <c:orientation val="minMax"/>
          <c:max val="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03054544"/>
        <c:crosses val="autoZero"/>
        <c:crossBetween val="midCat"/>
        <c:majorUnit val="0.1"/>
      </c:valAx>
      <c:valAx>
        <c:axId val="40305454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03055720"/>
        <c:crosses val="autoZero"/>
        <c:crossBetween val="midCat"/>
      </c:valAx>
      <c:valAx>
        <c:axId val="403056504"/>
        <c:scaling>
          <c:orientation val="minMax"/>
          <c:max val="0.18000000000000002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03053760"/>
        <c:crosses val="max"/>
        <c:crossBetween val="midCat"/>
      </c:valAx>
      <c:valAx>
        <c:axId val="4030537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0305650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Distribution of Uncapitalized Inheritance</a:t>
            </a:r>
            <a:r>
              <a:rPr lang="en-US" baseline="0"/>
              <a:t> Wealth Ratios</a:t>
            </a:r>
          </a:p>
          <a:p>
            <a:pPr>
              <a:defRPr/>
            </a:pPr>
            <a:r>
              <a:rPr lang="en-US" baseline="0"/>
              <a:t>Cummulative distribution of inherited wealth in Paris</a:t>
            </a:r>
          </a:p>
          <a:p>
            <a:pPr>
              <a:defRPr/>
            </a:pPr>
            <a:r>
              <a:rPr lang="en-US" baseline="0"/>
              <a:t> by period</a:t>
            </a:r>
            <a:endParaRPr lang="en-US"/>
          </a:p>
        </c:rich>
      </c:tx>
      <c:layout>
        <c:manualLayout>
          <c:xMode val="edge"/>
          <c:yMode val="edge"/>
          <c:x val="0.21296117295682868"/>
          <c:y val="6.23515439429928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7.2058919359218029E-2"/>
          <c:y val="5.7214964370546302E-2"/>
          <c:w val="0.85588216128156391"/>
          <c:h val="0.80598757177324321"/>
        </c:manualLayout>
      </c:layout>
      <c:scatterChart>
        <c:scatterStyle val="lineMarker"/>
        <c:varyColors val="0"/>
        <c:ser>
          <c:idx val="0"/>
          <c:order val="0"/>
          <c:tx>
            <c:strRef>
              <c:f>TableB24!$S$58</c:f>
              <c:strCache>
                <c:ptCount val="1"/>
                <c:pt idx="0">
                  <c:v>Before 1914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TableB24!$R$59:$R$73</c:f>
              <c:numCache>
                <c:formatCode>General</c:formatCode>
                <c:ptCount val="1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0.2</c:v>
                </c:pt>
                <c:pt idx="4">
                  <c:v>0.3</c:v>
                </c:pt>
                <c:pt idx="5">
                  <c:v>0.4</c:v>
                </c:pt>
                <c:pt idx="6">
                  <c:v>0.5</c:v>
                </c:pt>
                <c:pt idx="7">
                  <c:v>0.6</c:v>
                </c:pt>
                <c:pt idx="8">
                  <c:v>0.7</c:v>
                </c:pt>
                <c:pt idx="9">
                  <c:v>0.8</c:v>
                </c:pt>
                <c:pt idx="10">
                  <c:v>0.85</c:v>
                </c:pt>
                <c:pt idx="11">
                  <c:v>0.9</c:v>
                </c:pt>
                <c:pt idx="12">
                  <c:v>0.95</c:v>
                </c:pt>
                <c:pt idx="13">
                  <c:v>1</c:v>
                </c:pt>
                <c:pt idx="14">
                  <c:v>1.1000000000000001</c:v>
                </c:pt>
              </c:numCache>
            </c:numRef>
          </c:xVal>
          <c:yVal>
            <c:numRef>
              <c:f>TableB24!$S$59:$S$73</c:f>
              <c:numCache>
                <c:formatCode>0.0%</c:formatCode>
                <c:ptCount val="15"/>
                <c:pt idx="0">
                  <c:v>6.4134416475658512E-2</c:v>
                </c:pt>
                <c:pt idx="1">
                  <c:v>0.16950766364752479</c:v>
                </c:pt>
                <c:pt idx="2">
                  <c:v>0.24750347972711062</c:v>
                </c:pt>
                <c:pt idx="3">
                  <c:v>0.30331348406838587</c:v>
                </c:pt>
                <c:pt idx="4">
                  <c:v>0.35507971047804315</c:v>
                </c:pt>
                <c:pt idx="5">
                  <c:v>0.4071556259419512</c:v>
                </c:pt>
                <c:pt idx="6">
                  <c:v>0.44534373163133156</c:v>
                </c:pt>
                <c:pt idx="7">
                  <c:v>0.50228971231082675</c:v>
                </c:pt>
                <c:pt idx="8">
                  <c:v>0.56512041029218651</c:v>
                </c:pt>
                <c:pt idx="9">
                  <c:v>0.59949145249918356</c:v>
                </c:pt>
                <c:pt idx="10">
                  <c:v>0.63180286488526205</c:v>
                </c:pt>
                <c:pt idx="11">
                  <c:v>0.67546764763320899</c:v>
                </c:pt>
                <c:pt idx="12">
                  <c:v>0.7943864006690895</c:v>
                </c:pt>
                <c:pt idx="13">
                  <c:v>0.97292766665466457</c:v>
                </c:pt>
                <c:pt idx="14">
                  <c:v>0.99909008017326606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815-4A78-BDA6-0CC76CBCC4BC}"/>
            </c:ext>
          </c:extLst>
        </c:ser>
        <c:ser>
          <c:idx val="1"/>
          <c:order val="1"/>
          <c:tx>
            <c:strRef>
              <c:f>TableB24!$T$58</c:f>
              <c:strCache>
                <c:ptCount val="1"/>
                <c:pt idx="0">
                  <c:v>1922-1937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TableB24!$R$59:$R$73</c:f>
              <c:numCache>
                <c:formatCode>General</c:formatCode>
                <c:ptCount val="1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0.2</c:v>
                </c:pt>
                <c:pt idx="4">
                  <c:v>0.3</c:v>
                </c:pt>
                <c:pt idx="5">
                  <c:v>0.4</c:v>
                </c:pt>
                <c:pt idx="6">
                  <c:v>0.5</c:v>
                </c:pt>
                <c:pt idx="7">
                  <c:v>0.6</c:v>
                </c:pt>
                <c:pt idx="8">
                  <c:v>0.7</c:v>
                </c:pt>
                <c:pt idx="9">
                  <c:v>0.8</c:v>
                </c:pt>
                <c:pt idx="10">
                  <c:v>0.85</c:v>
                </c:pt>
                <c:pt idx="11">
                  <c:v>0.9</c:v>
                </c:pt>
                <c:pt idx="12">
                  <c:v>0.95</c:v>
                </c:pt>
                <c:pt idx="13">
                  <c:v>1</c:v>
                </c:pt>
                <c:pt idx="14">
                  <c:v>1.1000000000000001</c:v>
                </c:pt>
              </c:numCache>
            </c:numRef>
          </c:xVal>
          <c:yVal>
            <c:numRef>
              <c:f>TableB24!$T$59:$T$73</c:f>
              <c:numCache>
                <c:formatCode>0.0%</c:formatCode>
                <c:ptCount val="15"/>
                <c:pt idx="0">
                  <c:v>0.10652927522643192</c:v>
                </c:pt>
                <c:pt idx="1">
                  <c:v>0.19049030265475445</c:v>
                </c:pt>
                <c:pt idx="2">
                  <c:v>0.30196196460214436</c:v>
                </c:pt>
                <c:pt idx="3">
                  <c:v>0.36919033337276574</c:v>
                </c:pt>
                <c:pt idx="4">
                  <c:v>0.40914458583858532</c:v>
                </c:pt>
                <c:pt idx="5">
                  <c:v>0.47375289417881933</c:v>
                </c:pt>
                <c:pt idx="6">
                  <c:v>0.52527286511125915</c:v>
                </c:pt>
                <c:pt idx="7">
                  <c:v>0.56135007660506198</c:v>
                </c:pt>
                <c:pt idx="8">
                  <c:v>0.61660953295505005</c:v>
                </c:pt>
                <c:pt idx="9">
                  <c:v>0.65138488048564613</c:v>
                </c:pt>
                <c:pt idx="10">
                  <c:v>0.68048916259321868</c:v>
                </c:pt>
                <c:pt idx="11">
                  <c:v>0.71225016811315556</c:v>
                </c:pt>
                <c:pt idx="12">
                  <c:v>0.74430700882456557</c:v>
                </c:pt>
                <c:pt idx="13">
                  <c:v>0.93116495497355567</c:v>
                </c:pt>
                <c:pt idx="14">
                  <c:v>0.99726193401287344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A815-4A78-BDA6-0CC76CBCC4BC}"/>
            </c:ext>
          </c:extLst>
        </c:ser>
        <c:ser>
          <c:idx val="2"/>
          <c:order val="2"/>
          <c:tx>
            <c:strRef>
              <c:f>TableB24!$U$58</c:f>
              <c:strCache>
                <c:ptCount val="1"/>
                <c:pt idx="0">
                  <c:v>1942-1947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TableB24!$R$59:$R$73</c:f>
              <c:numCache>
                <c:formatCode>General</c:formatCode>
                <c:ptCount val="1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0.2</c:v>
                </c:pt>
                <c:pt idx="4">
                  <c:v>0.3</c:v>
                </c:pt>
                <c:pt idx="5">
                  <c:v>0.4</c:v>
                </c:pt>
                <c:pt idx="6">
                  <c:v>0.5</c:v>
                </c:pt>
                <c:pt idx="7">
                  <c:v>0.6</c:v>
                </c:pt>
                <c:pt idx="8">
                  <c:v>0.7</c:v>
                </c:pt>
                <c:pt idx="9">
                  <c:v>0.8</c:v>
                </c:pt>
                <c:pt idx="10">
                  <c:v>0.85</c:v>
                </c:pt>
                <c:pt idx="11">
                  <c:v>0.9</c:v>
                </c:pt>
                <c:pt idx="12">
                  <c:v>0.95</c:v>
                </c:pt>
                <c:pt idx="13">
                  <c:v>1</c:v>
                </c:pt>
                <c:pt idx="14">
                  <c:v>1.1000000000000001</c:v>
                </c:pt>
              </c:numCache>
            </c:numRef>
          </c:xVal>
          <c:yVal>
            <c:numRef>
              <c:f>TableB24!$U$59:$U$73</c:f>
              <c:numCache>
                <c:formatCode>0.0%</c:formatCode>
                <c:ptCount val="15"/>
                <c:pt idx="0">
                  <c:v>0.19502167774755991</c:v>
                </c:pt>
                <c:pt idx="1">
                  <c:v>0.28127516774322869</c:v>
                </c:pt>
                <c:pt idx="2">
                  <c:v>0.3584514292421106</c:v>
                </c:pt>
                <c:pt idx="3">
                  <c:v>0.40078540319219069</c:v>
                </c:pt>
                <c:pt idx="4">
                  <c:v>0.44454636502822853</c:v>
                </c:pt>
                <c:pt idx="5">
                  <c:v>0.481251664539253</c:v>
                </c:pt>
                <c:pt idx="6">
                  <c:v>0.57567069632679113</c:v>
                </c:pt>
                <c:pt idx="7">
                  <c:v>0.60932382730396151</c:v>
                </c:pt>
                <c:pt idx="8">
                  <c:v>0.63465286227971174</c:v>
                </c:pt>
                <c:pt idx="9">
                  <c:v>0.6532037047971625</c:v>
                </c:pt>
                <c:pt idx="10">
                  <c:v>0.67373647493399913</c:v>
                </c:pt>
                <c:pt idx="11">
                  <c:v>0.69522057032814089</c:v>
                </c:pt>
                <c:pt idx="12">
                  <c:v>0.77120767525539136</c:v>
                </c:pt>
                <c:pt idx="13">
                  <c:v>0.93689682423604181</c:v>
                </c:pt>
                <c:pt idx="14">
                  <c:v>0.99750417083685872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A815-4A78-BDA6-0CC76CBCC4BC}"/>
            </c:ext>
          </c:extLst>
        </c:ser>
        <c:ser>
          <c:idx val="3"/>
          <c:order val="3"/>
          <c:tx>
            <c:strRef>
              <c:f>TableB24!$V$58</c:f>
              <c:strCache>
                <c:ptCount val="1"/>
                <c:pt idx="0">
                  <c:v>1952-57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TableB24!$R$59:$R$73</c:f>
              <c:numCache>
                <c:formatCode>General</c:formatCode>
                <c:ptCount val="1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0.2</c:v>
                </c:pt>
                <c:pt idx="4">
                  <c:v>0.3</c:v>
                </c:pt>
                <c:pt idx="5">
                  <c:v>0.4</c:v>
                </c:pt>
                <c:pt idx="6">
                  <c:v>0.5</c:v>
                </c:pt>
                <c:pt idx="7">
                  <c:v>0.6</c:v>
                </c:pt>
                <c:pt idx="8">
                  <c:v>0.7</c:v>
                </c:pt>
                <c:pt idx="9">
                  <c:v>0.8</c:v>
                </c:pt>
                <c:pt idx="10">
                  <c:v>0.85</c:v>
                </c:pt>
                <c:pt idx="11">
                  <c:v>0.9</c:v>
                </c:pt>
                <c:pt idx="12">
                  <c:v>0.95</c:v>
                </c:pt>
                <c:pt idx="13">
                  <c:v>1</c:v>
                </c:pt>
                <c:pt idx="14">
                  <c:v>1.1000000000000001</c:v>
                </c:pt>
              </c:numCache>
            </c:numRef>
          </c:xVal>
          <c:yVal>
            <c:numRef>
              <c:f>TableB24!$V$59:$V$73</c:f>
              <c:numCache>
                <c:formatCode>0.0%</c:formatCode>
                <c:ptCount val="15"/>
                <c:pt idx="0">
                  <c:v>9.8124887817666137E-2</c:v>
                </c:pt>
                <c:pt idx="1">
                  <c:v>0.25533478837121509</c:v>
                </c:pt>
                <c:pt idx="2">
                  <c:v>0.36396367845303818</c:v>
                </c:pt>
                <c:pt idx="3">
                  <c:v>0.4413431617989943</c:v>
                </c:pt>
                <c:pt idx="4">
                  <c:v>0.47758196961033578</c:v>
                </c:pt>
                <c:pt idx="5">
                  <c:v>0.50841121625563646</c:v>
                </c:pt>
                <c:pt idx="6">
                  <c:v>0.53550278876194124</c:v>
                </c:pt>
                <c:pt idx="7">
                  <c:v>0.57970713162360166</c:v>
                </c:pt>
                <c:pt idx="8">
                  <c:v>0.62328998768463284</c:v>
                </c:pt>
                <c:pt idx="9">
                  <c:v>0.64330011199785186</c:v>
                </c:pt>
                <c:pt idx="10">
                  <c:v>0.66331898964629099</c:v>
                </c:pt>
                <c:pt idx="11">
                  <c:v>0.68601638787209007</c:v>
                </c:pt>
                <c:pt idx="12">
                  <c:v>0.70184241795008662</c:v>
                </c:pt>
                <c:pt idx="13">
                  <c:v>0.9653178080760233</c:v>
                </c:pt>
                <c:pt idx="14">
                  <c:v>0.99971841549113727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A815-4A78-BDA6-0CC76CBCC4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050624"/>
        <c:axId val="403049840"/>
      </c:scatterChart>
      <c:scatterChart>
        <c:scatterStyle val="lineMarker"/>
        <c:varyColors val="0"/>
        <c:ser>
          <c:idx val="4"/>
          <c:order val="4"/>
          <c:tx>
            <c:strRef>
              <c:f>TableB24!$W$58</c:f>
              <c:strCache>
                <c:ptCount val="1"/>
                <c:pt idx="0">
                  <c:v>Return that makes aninheritor a rentier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TableB24!$R$59:$R$73</c:f>
              <c:numCache>
                <c:formatCode>General</c:formatCode>
                <c:ptCount val="15"/>
                <c:pt idx="0">
                  <c:v>0</c:v>
                </c:pt>
                <c:pt idx="1">
                  <c:v>0.01</c:v>
                </c:pt>
                <c:pt idx="2">
                  <c:v>0.1</c:v>
                </c:pt>
                <c:pt idx="3">
                  <c:v>0.2</c:v>
                </c:pt>
                <c:pt idx="4">
                  <c:v>0.3</c:v>
                </c:pt>
                <c:pt idx="5">
                  <c:v>0.4</c:v>
                </c:pt>
                <c:pt idx="6">
                  <c:v>0.5</c:v>
                </c:pt>
                <c:pt idx="7">
                  <c:v>0.6</c:v>
                </c:pt>
                <c:pt idx="8">
                  <c:v>0.7</c:v>
                </c:pt>
                <c:pt idx="9">
                  <c:v>0.8</c:v>
                </c:pt>
                <c:pt idx="10">
                  <c:v>0.85</c:v>
                </c:pt>
                <c:pt idx="11">
                  <c:v>0.9</c:v>
                </c:pt>
                <c:pt idx="12">
                  <c:v>0.95</c:v>
                </c:pt>
                <c:pt idx="13">
                  <c:v>1</c:v>
                </c:pt>
                <c:pt idx="14">
                  <c:v>1.1000000000000001</c:v>
                </c:pt>
              </c:numCache>
            </c:numRef>
          </c:xVal>
          <c:yVal>
            <c:numRef>
              <c:f>TableB24!$W$59:$W$73</c:f>
              <c:numCache>
                <c:formatCode>0.00%</c:formatCode>
                <c:ptCount val="15"/>
                <c:pt idx="0">
                  <c:v>1.1659144011798317</c:v>
                </c:pt>
                <c:pt idx="1">
                  <c:v>0.16591440117983169</c:v>
                </c:pt>
                <c:pt idx="2">
                  <c:v>7.9775162327709648E-2</c:v>
                </c:pt>
                <c:pt idx="3">
                  <c:v>5.511306353622758E-2</c:v>
                </c:pt>
                <c:pt idx="4">
                  <c:v>4.0948614570607278E-2</c:v>
                </c:pt>
                <c:pt idx="5">
                  <c:v>3.1014247859620703E-2</c:v>
                </c:pt>
                <c:pt idx="6">
                  <c:v>2.3373891996774976E-2</c:v>
                </c:pt>
                <c:pt idx="7">
                  <c:v>1.7173315355486718E-2</c:v>
                </c:pt>
                <c:pt idx="8">
                  <c:v>1.1960121845602023E-2</c:v>
                </c:pt>
                <c:pt idx="9">
                  <c:v>7.4658498937647533E-3</c:v>
                </c:pt>
                <c:pt idx="10">
                  <c:v>5.4319977397727648E-3</c:v>
                </c:pt>
                <c:pt idx="11">
                  <c:v>3.5181915469957303E-3</c:v>
                </c:pt>
                <c:pt idx="12">
                  <c:v>1.7112389807880657E-3</c:v>
                </c:pt>
                <c:pt idx="13">
                  <c:v>0</c:v>
                </c:pt>
                <c:pt idx="14">
                  <c:v>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A815-4A78-BDA6-0CC76CBCC4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9961792"/>
        <c:axId val="179962968"/>
      </c:scatterChart>
      <c:valAx>
        <c:axId val="403050624"/>
        <c:scaling>
          <c:orientation val="minMax"/>
          <c:max val="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03049840"/>
        <c:crosses val="autoZero"/>
        <c:crossBetween val="midCat"/>
        <c:majorUnit val="0.1"/>
      </c:valAx>
      <c:valAx>
        <c:axId val="40304984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03050624"/>
        <c:crosses val="autoZero"/>
        <c:crossBetween val="midCat"/>
      </c:valAx>
      <c:valAx>
        <c:axId val="179962968"/>
        <c:scaling>
          <c:orientation val="minMax"/>
          <c:max val="0.18000000000000002"/>
        </c:scaling>
        <c:delete val="0"/>
        <c:axPos val="r"/>
        <c:numFmt formatCode="0.0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179961792"/>
        <c:crosses val="max"/>
        <c:crossBetween val="midCat"/>
      </c:valAx>
      <c:valAx>
        <c:axId val="1799617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99629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213</xdr:row>
      <xdr:rowOff>144780</xdr:rowOff>
    </xdr:from>
    <xdr:to>
      <xdr:col>13</xdr:col>
      <xdr:colOff>914400</xdr:colOff>
      <xdr:row>245</xdr:row>
      <xdr:rowOff>163830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171449</xdr:colOff>
      <xdr:row>246</xdr:row>
      <xdr:rowOff>78105</xdr:rowOff>
    </xdr:from>
    <xdr:to>
      <xdr:col>13</xdr:col>
      <xdr:colOff>314324</xdr:colOff>
      <xdr:row>278</xdr:row>
      <xdr:rowOff>38100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366711</xdr:colOff>
      <xdr:row>7</xdr:row>
      <xdr:rowOff>114300</xdr:rowOff>
    </xdr:from>
    <xdr:to>
      <xdr:col>16</xdr:col>
      <xdr:colOff>476249</xdr:colOff>
      <xdr:row>26</xdr:row>
      <xdr:rowOff>171450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690880</xdr:colOff>
      <xdr:row>58</xdr:row>
      <xdr:rowOff>111760</xdr:rowOff>
    </xdr:from>
    <xdr:to>
      <xdr:col>15</xdr:col>
      <xdr:colOff>365760</xdr:colOff>
      <xdr:row>80</xdr:row>
      <xdr:rowOff>132080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81280</xdr:colOff>
      <xdr:row>58</xdr:row>
      <xdr:rowOff>0</xdr:rowOff>
    </xdr:from>
    <xdr:to>
      <xdr:col>26</xdr:col>
      <xdr:colOff>30480</xdr:colOff>
      <xdr:row>80</xdr:row>
      <xdr:rowOff>30480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2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2"/>
  <sheetViews>
    <sheetView tabSelected="1" workbookViewId="0">
      <selection sqref="A1:L41"/>
    </sheetView>
  </sheetViews>
  <sheetFormatPr baseColWidth="10" defaultColWidth="8.90625" defaultRowHeight="15" x14ac:dyDescent="0.25"/>
  <cols>
    <col min="1" max="1" width="10.6328125" customWidth="1"/>
    <col min="2" max="2" width="8.36328125" customWidth="1"/>
    <col min="3" max="3" width="9.36328125" customWidth="1"/>
    <col min="4" max="4" width="8.81640625" customWidth="1"/>
    <col min="5" max="5" width="9.36328125" customWidth="1"/>
    <col min="6" max="7" width="8.81640625" customWidth="1"/>
    <col min="8" max="8" width="9.36328125" customWidth="1"/>
    <col min="9" max="11" width="8.81640625" customWidth="1"/>
    <col min="12" max="12" width="9.36328125" customWidth="1"/>
    <col min="13" max="13" width="7.6328125" customWidth="1"/>
    <col min="14" max="14" width="5.6328125" customWidth="1"/>
    <col min="15" max="15" width="9.90625" customWidth="1"/>
  </cols>
  <sheetData>
    <row r="1" spans="1:16" ht="15.6" thickBot="1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6" ht="16.2" thickTop="1" x14ac:dyDescent="0.25">
      <c r="A2" s="503" t="s">
        <v>256</v>
      </c>
      <c r="B2" s="504"/>
      <c r="C2" s="505"/>
      <c r="D2" s="505"/>
      <c r="E2" s="505"/>
      <c r="F2" s="505"/>
      <c r="G2" s="505"/>
      <c r="H2" s="505"/>
      <c r="I2" s="505"/>
      <c r="J2" s="505"/>
      <c r="K2" s="505"/>
      <c r="L2" s="506"/>
    </row>
    <row r="3" spans="1:16" ht="15.75" customHeight="1" thickBot="1" x14ac:dyDescent="0.3">
      <c r="A3" s="187"/>
      <c r="B3" s="282"/>
      <c r="C3" s="527" t="s">
        <v>610</v>
      </c>
      <c r="D3" s="527"/>
      <c r="E3" s="527"/>
      <c r="F3" s="282"/>
      <c r="G3" s="282"/>
      <c r="H3" s="282"/>
      <c r="I3" s="282"/>
      <c r="J3" s="282"/>
      <c r="K3" s="282"/>
      <c r="L3" s="283"/>
    </row>
    <row r="4" spans="1:16" x14ac:dyDescent="0.25">
      <c r="A4" s="110"/>
      <c r="B4" s="511" t="s">
        <v>254</v>
      </c>
      <c r="C4" s="514" t="s">
        <v>252</v>
      </c>
      <c r="D4" s="507" t="s">
        <v>253</v>
      </c>
      <c r="E4" s="509" t="s">
        <v>101</v>
      </c>
      <c r="F4" s="514" t="s">
        <v>94</v>
      </c>
      <c r="G4" s="507" t="s">
        <v>255</v>
      </c>
      <c r="H4" s="509" t="s">
        <v>1</v>
      </c>
      <c r="I4" s="511" t="s">
        <v>5</v>
      </c>
      <c r="J4" s="514" t="s">
        <v>94</v>
      </c>
      <c r="K4" s="507" t="s">
        <v>255</v>
      </c>
      <c r="L4" s="507" t="s">
        <v>1</v>
      </c>
      <c r="M4" s="531" t="s">
        <v>693</v>
      </c>
      <c r="N4" s="533" t="s">
        <v>684</v>
      </c>
      <c r="O4" s="533" t="s">
        <v>687</v>
      </c>
      <c r="P4" s="535" t="s">
        <v>686</v>
      </c>
    </row>
    <row r="5" spans="1:16" x14ac:dyDescent="0.25">
      <c r="A5" s="110"/>
      <c r="B5" s="512"/>
      <c r="C5" s="515"/>
      <c r="D5" s="508"/>
      <c r="E5" s="510"/>
      <c r="F5" s="515"/>
      <c r="G5" s="508"/>
      <c r="H5" s="510"/>
      <c r="I5" s="512"/>
      <c r="J5" s="515"/>
      <c r="K5" s="508"/>
      <c r="L5" s="508"/>
      <c r="M5" s="532"/>
      <c r="N5" s="534"/>
      <c r="O5" s="534"/>
      <c r="P5" s="536"/>
    </row>
    <row r="6" spans="1:16" ht="44.25" customHeight="1" x14ac:dyDescent="0.25">
      <c r="A6" s="111"/>
      <c r="B6" s="513"/>
      <c r="C6" s="519"/>
      <c r="D6" s="520"/>
      <c r="E6" s="521"/>
      <c r="F6" s="516" t="s">
        <v>2</v>
      </c>
      <c r="G6" s="517"/>
      <c r="H6" s="518"/>
      <c r="I6" s="513"/>
      <c r="J6" s="516" t="s">
        <v>4</v>
      </c>
      <c r="K6" s="517"/>
      <c r="L6" s="517"/>
      <c r="M6" s="522" t="s">
        <v>685</v>
      </c>
      <c r="N6" s="523"/>
      <c r="O6" s="523"/>
      <c r="P6" s="524"/>
    </row>
    <row r="7" spans="1:16" ht="37.5" customHeight="1" x14ac:dyDescent="0.25">
      <c r="A7" s="112" t="s">
        <v>594</v>
      </c>
      <c r="B7" s="134"/>
      <c r="C7" s="119" t="s">
        <v>185</v>
      </c>
      <c r="D7" s="5" t="s">
        <v>653</v>
      </c>
      <c r="E7" s="120"/>
      <c r="F7" s="119" t="s">
        <v>186</v>
      </c>
      <c r="G7" s="5"/>
      <c r="H7" s="120"/>
      <c r="I7" s="131"/>
      <c r="J7" s="129"/>
      <c r="K7" s="9"/>
      <c r="L7" s="9"/>
      <c r="M7" s="464"/>
      <c r="N7" s="465"/>
      <c r="O7" s="465"/>
      <c r="P7" s="466"/>
    </row>
    <row r="8" spans="1:16" x14ac:dyDescent="0.25">
      <c r="A8" s="315">
        <v>1807</v>
      </c>
      <c r="B8" s="135">
        <f t="shared" ref="B8:B20" si="0">C8/M8</f>
        <v>0.99939486943726485</v>
      </c>
      <c r="C8" s="121">
        <v>11617</v>
      </c>
      <c r="D8" s="25">
        <v>3560</v>
      </c>
      <c r="E8" s="122">
        <f t="shared" ref="E8:E20" si="1">D8/C8</f>
        <v>0.30644744770594817</v>
      </c>
      <c r="F8" s="121">
        <v>16540.54</v>
      </c>
      <c r="G8" s="25">
        <f t="shared" ref="G8:G20" si="2">E8*F8</f>
        <v>5068.8062666781443</v>
      </c>
      <c r="H8" s="125">
        <f t="shared" ref="H8:H20" si="3">C8*G8/(B8*1000000)</f>
        <v>58.919976678643899</v>
      </c>
      <c r="I8" s="132">
        <f>100*N8/N$29</f>
        <v>67.543859649122808</v>
      </c>
      <c r="J8" s="121">
        <f t="shared" ref="J8:J20" si="4">100*F8/$I8</f>
        <v>24488.591688311688</v>
      </c>
      <c r="K8" s="25">
        <f t="shared" ref="K8:K20" si="5">100*G8/$I8</f>
        <v>7504.4664207962142</v>
      </c>
      <c r="L8" s="25">
        <f t="shared" ref="L8:L20" si="6">100*H8/$I8</f>
        <v>87.232173264485766</v>
      </c>
      <c r="M8" s="416">
        <v>11624.034058270934</v>
      </c>
      <c r="N8" s="140">
        <v>0.77</v>
      </c>
      <c r="O8" s="415">
        <f>TableB8!K148</f>
        <v>341.13626637142505</v>
      </c>
      <c r="P8" s="417">
        <v>449.09951159951163</v>
      </c>
    </row>
    <row r="9" spans="1:16" x14ac:dyDescent="0.25">
      <c r="A9" s="315">
        <v>1812</v>
      </c>
      <c r="B9" s="135">
        <f t="shared" si="0"/>
        <v>1.0000449049107398</v>
      </c>
      <c r="C9" s="121">
        <v>11266</v>
      </c>
      <c r="D9" s="25">
        <v>3811</v>
      </c>
      <c r="E9" s="122">
        <f t="shared" si="1"/>
        <v>0.33827445410971063</v>
      </c>
      <c r="F9" s="121">
        <v>17684.05</v>
      </c>
      <c r="G9" s="25">
        <f t="shared" si="2"/>
        <v>5982.0623601988282</v>
      </c>
      <c r="H9" s="125">
        <f t="shared" si="3"/>
        <v>67.390888368173151</v>
      </c>
      <c r="I9" s="132">
        <f t="shared" ref="I9:I39" si="7">100*N9/N$29</f>
        <v>98.24561403508774</v>
      </c>
      <c r="J9" s="121">
        <f t="shared" si="4"/>
        <v>17999.836607142854</v>
      </c>
      <c r="K9" s="25">
        <f t="shared" si="5"/>
        <v>6088.8849023452349</v>
      </c>
      <c r="L9" s="25">
        <f t="shared" si="6"/>
        <v>68.594297089033375</v>
      </c>
      <c r="M9" s="416">
        <v>11265.494123991923</v>
      </c>
      <c r="N9" s="140">
        <v>1.1200000000000001</v>
      </c>
      <c r="O9" s="415">
        <f>TableB8!K149</f>
        <v>359.16268284556713</v>
      </c>
      <c r="P9" s="417">
        <v>449.09951159951163</v>
      </c>
    </row>
    <row r="10" spans="1:16" x14ac:dyDescent="0.25">
      <c r="A10" s="315">
        <v>1817</v>
      </c>
      <c r="B10" s="135">
        <f t="shared" si="0"/>
        <v>1.0000858148116365</v>
      </c>
      <c r="C10" s="121">
        <v>11654</v>
      </c>
      <c r="D10" s="25">
        <v>3147</v>
      </c>
      <c r="E10" s="122">
        <f t="shared" si="1"/>
        <v>0.27003603912819635</v>
      </c>
      <c r="F10" s="121">
        <v>21346.73</v>
      </c>
      <c r="G10" s="25">
        <f t="shared" si="2"/>
        <v>5764.3864175390427</v>
      </c>
      <c r="H10" s="125">
        <f t="shared" si="3"/>
        <v>67.172394923582459</v>
      </c>
      <c r="I10" s="132">
        <f t="shared" si="7"/>
        <v>107.01754385964914</v>
      </c>
      <c r="J10" s="121">
        <f t="shared" si="4"/>
        <v>19946.944426229504</v>
      </c>
      <c r="K10" s="25">
        <f t="shared" si="5"/>
        <v>5386.3938655692691</v>
      </c>
      <c r="L10" s="25">
        <f t="shared" si="6"/>
        <v>62.767647715478681</v>
      </c>
      <c r="M10" s="416">
        <v>11653</v>
      </c>
      <c r="N10" s="140">
        <v>1.22</v>
      </c>
      <c r="O10" s="415">
        <f>TableB8!K150</f>
        <v>407.76098712304491</v>
      </c>
      <c r="P10" s="417">
        <v>449.09951159951163</v>
      </c>
    </row>
    <row r="11" spans="1:16" x14ac:dyDescent="0.25">
      <c r="A11" s="315">
        <v>1822</v>
      </c>
      <c r="B11" s="135">
        <f t="shared" si="0"/>
        <v>0.99977029096477799</v>
      </c>
      <c r="C11" s="121">
        <v>13057</v>
      </c>
      <c r="D11" s="25">
        <v>3809</v>
      </c>
      <c r="E11" s="122">
        <f t="shared" si="1"/>
        <v>0.29172091598376348</v>
      </c>
      <c r="F11" s="121">
        <v>27965.94</v>
      </c>
      <c r="G11" s="25">
        <f t="shared" si="2"/>
        <v>8158.2496331469702</v>
      </c>
      <c r="H11" s="125">
        <f t="shared" si="3"/>
        <v>106.54674020889944</v>
      </c>
      <c r="I11" s="132">
        <f t="shared" si="7"/>
        <v>60.526315789473692</v>
      </c>
      <c r="J11" s="121">
        <f t="shared" si="4"/>
        <v>46204.596521739128</v>
      </c>
      <c r="K11" s="25">
        <f t="shared" si="5"/>
        <v>13478.84721998195</v>
      </c>
      <c r="L11" s="25">
        <f t="shared" si="6"/>
        <v>176.03374469296426</v>
      </c>
      <c r="M11" s="416">
        <v>13060</v>
      </c>
      <c r="N11" s="140">
        <v>0.69</v>
      </c>
      <c r="O11" s="415">
        <f>TableB8!K151</f>
        <v>429.30800542740837</v>
      </c>
      <c r="P11" s="417">
        <v>488.55311355311358</v>
      </c>
    </row>
    <row r="12" spans="1:16" x14ac:dyDescent="0.25">
      <c r="A12" s="315">
        <v>1827</v>
      </c>
      <c r="B12" s="135">
        <f t="shared" si="0"/>
        <v>1</v>
      </c>
      <c r="C12" s="121">
        <v>13834</v>
      </c>
      <c r="D12" s="25">
        <v>3762</v>
      </c>
      <c r="E12" s="122">
        <f t="shared" si="1"/>
        <v>0.27193870174931328</v>
      </c>
      <c r="F12" s="121">
        <v>31990.67</v>
      </c>
      <c r="G12" s="25">
        <f t="shared" si="2"/>
        <v>8699.5012678907042</v>
      </c>
      <c r="H12" s="125">
        <f t="shared" si="3"/>
        <v>120.34890054</v>
      </c>
      <c r="I12" s="132">
        <f t="shared" si="7"/>
        <v>65.789473684210535</v>
      </c>
      <c r="J12" s="121">
        <f t="shared" si="4"/>
        <v>48625.818399999996</v>
      </c>
      <c r="K12" s="25">
        <f t="shared" si="5"/>
        <v>13223.241927193869</v>
      </c>
      <c r="L12" s="25">
        <f t="shared" si="6"/>
        <v>182.93032882079996</v>
      </c>
      <c r="M12" s="416">
        <v>13834</v>
      </c>
      <c r="N12" s="140">
        <v>0.75</v>
      </c>
      <c r="O12" s="415">
        <f>TableB8!K152</f>
        <v>451.99361720311941</v>
      </c>
      <c r="P12" s="417">
        <v>499.92487980769232</v>
      </c>
    </row>
    <row r="13" spans="1:16" x14ac:dyDescent="0.25">
      <c r="A13" s="315">
        <v>1832</v>
      </c>
      <c r="B13" s="135">
        <f t="shared" si="0"/>
        <v>1</v>
      </c>
      <c r="C13" s="121">
        <v>31380</v>
      </c>
      <c r="D13" s="25">
        <v>6890</v>
      </c>
      <c r="E13" s="122">
        <f t="shared" si="1"/>
        <v>0.21956660293180369</v>
      </c>
      <c r="F13" s="121">
        <v>33156.25</v>
      </c>
      <c r="G13" s="25">
        <f t="shared" si="2"/>
        <v>7280.0051784576162</v>
      </c>
      <c r="H13" s="125">
        <f t="shared" si="3"/>
        <v>228.4465625</v>
      </c>
      <c r="I13" s="132">
        <f t="shared" si="7"/>
        <v>71.929824561403521</v>
      </c>
      <c r="J13" s="121">
        <f t="shared" si="4"/>
        <v>46095.274390243896</v>
      </c>
      <c r="K13" s="25">
        <f t="shared" si="5"/>
        <v>10120.98280907522</v>
      </c>
      <c r="L13" s="25">
        <f t="shared" si="6"/>
        <v>317.59644054878044</v>
      </c>
      <c r="M13" s="416">
        <v>31380</v>
      </c>
      <c r="N13" s="140">
        <v>0.82</v>
      </c>
      <c r="O13" s="415">
        <f>TableB8!K153</f>
        <v>443.8543247344461</v>
      </c>
      <c r="P13" s="417">
        <v>453.99408284023667</v>
      </c>
    </row>
    <row r="14" spans="1:16" x14ac:dyDescent="0.25">
      <c r="A14" s="315">
        <v>1837</v>
      </c>
      <c r="B14" s="135">
        <f t="shared" si="0"/>
        <v>1.0009042681456475</v>
      </c>
      <c r="C14" s="121">
        <v>16603</v>
      </c>
      <c r="D14" s="25">
        <v>4864</v>
      </c>
      <c r="E14" s="122">
        <f t="shared" si="1"/>
        <v>0.29295910377642592</v>
      </c>
      <c r="F14" s="121">
        <v>33932.79</v>
      </c>
      <c r="G14" s="25">
        <f t="shared" si="2"/>
        <v>9940.9197470336676</v>
      </c>
      <c r="H14" s="125">
        <f t="shared" si="3"/>
        <v>164.89997676379446</v>
      </c>
      <c r="I14" s="132">
        <f t="shared" si="7"/>
        <v>69.298245614035096</v>
      </c>
      <c r="J14" s="121">
        <f t="shared" si="4"/>
        <v>48966.304556962023</v>
      </c>
      <c r="K14" s="25">
        <f t="shared" si="5"/>
        <v>14345.124698251113</v>
      </c>
      <c r="L14" s="25">
        <f t="shared" si="6"/>
        <v>237.95692849458942</v>
      </c>
      <c r="M14" s="416">
        <v>16588</v>
      </c>
      <c r="N14" s="140">
        <v>0.79</v>
      </c>
      <c r="O14" s="415">
        <f>TableB8!K154</f>
        <v>476.24582777562796</v>
      </c>
      <c r="P14" s="417">
        <v>438.30128205128204</v>
      </c>
    </row>
    <row r="15" spans="1:16" x14ac:dyDescent="0.25">
      <c r="A15" s="315">
        <v>1842</v>
      </c>
      <c r="B15" s="135">
        <f t="shared" si="0"/>
        <v>0.99964585054893162</v>
      </c>
      <c r="C15" s="121">
        <v>16936</v>
      </c>
      <c r="D15" s="25">
        <v>4419</v>
      </c>
      <c r="E15" s="122">
        <f t="shared" si="1"/>
        <v>0.26092347661785548</v>
      </c>
      <c r="F15" s="121">
        <v>46498.9</v>
      </c>
      <c r="G15" s="25">
        <f t="shared" si="2"/>
        <v>12132.654646906001</v>
      </c>
      <c r="H15" s="125">
        <f t="shared" si="3"/>
        <v>205.55143502788147</v>
      </c>
      <c r="I15" s="132">
        <f t="shared" si="7"/>
        <v>71.929824561403521</v>
      </c>
      <c r="J15" s="121">
        <f t="shared" si="4"/>
        <v>64644.812195121944</v>
      </c>
      <c r="K15" s="25">
        <f t="shared" si="5"/>
        <v>16867.349143259558</v>
      </c>
      <c r="L15" s="25">
        <f t="shared" si="6"/>
        <v>285.76662918510345</v>
      </c>
      <c r="M15" s="416">
        <v>16942</v>
      </c>
      <c r="N15" s="140">
        <v>0.82</v>
      </c>
      <c r="O15" s="415">
        <f>TableB8!K155</f>
        <v>495.96831909919365</v>
      </c>
      <c r="P15" s="417">
        <v>453.99408284023667</v>
      </c>
    </row>
    <row r="16" spans="1:16" x14ac:dyDescent="0.25">
      <c r="A16" s="315">
        <v>1847</v>
      </c>
      <c r="B16" s="135">
        <f t="shared" si="0"/>
        <v>0.99994392104082552</v>
      </c>
      <c r="C16" s="121">
        <v>17831</v>
      </c>
      <c r="D16" s="25">
        <v>4742</v>
      </c>
      <c r="E16" s="122">
        <f t="shared" si="1"/>
        <v>0.26594133811900622</v>
      </c>
      <c r="F16" s="121">
        <v>47665.75</v>
      </c>
      <c r="G16" s="25">
        <f t="shared" si="2"/>
        <v>12676.293337446021</v>
      </c>
      <c r="H16" s="125">
        <f t="shared" si="3"/>
        <v>226.04366279333743</v>
      </c>
      <c r="I16" s="132">
        <f t="shared" si="7"/>
        <v>79.824561403508781</v>
      </c>
      <c r="J16" s="121">
        <f t="shared" si="4"/>
        <v>59713.137362637353</v>
      </c>
      <c r="K16" s="25">
        <f t="shared" si="5"/>
        <v>15880.191653503804</v>
      </c>
      <c r="L16" s="25">
        <f t="shared" si="6"/>
        <v>283.17557756527981</v>
      </c>
      <c r="M16" s="416">
        <v>17832</v>
      </c>
      <c r="N16" s="140">
        <v>0.91</v>
      </c>
      <c r="O16" s="415">
        <f>TableB8!K156</f>
        <v>552.66976906203865</v>
      </c>
      <c r="P16" s="417">
        <v>461.08774038461536</v>
      </c>
    </row>
    <row r="17" spans="1:16" x14ac:dyDescent="0.25">
      <c r="A17" s="315">
        <v>1852</v>
      </c>
      <c r="B17" s="135">
        <f t="shared" si="0"/>
        <v>0.99945737368865306</v>
      </c>
      <c r="C17" s="121">
        <v>16577</v>
      </c>
      <c r="D17" s="25">
        <v>4495</v>
      </c>
      <c r="E17" s="122">
        <f t="shared" si="1"/>
        <v>0.27115883452977019</v>
      </c>
      <c r="F17" s="121">
        <v>52608.160000000003</v>
      </c>
      <c r="G17" s="25">
        <f t="shared" si="2"/>
        <v>14265.167352355676</v>
      </c>
      <c r="H17" s="125">
        <f t="shared" si="3"/>
        <v>236.60206570617123</v>
      </c>
      <c r="I17" s="132">
        <f t="shared" si="7"/>
        <v>69.298245614035096</v>
      </c>
      <c r="J17" s="121">
        <f t="shared" si="4"/>
        <v>75915.572658227844</v>
      </c>
      <c r="K17" s="25">
        <f t="shared" si="5"/>
        <v>20585.17820466515</v>
      </c>
      <c r="L17" s="25">
        <f t="shared" si="6"/>
        <v>341.42576570257614</v>
      </c>
      <c r="M17" s="416">
        <v>16586</v>
      </c>
      <c r="N17" s="140">
        <v>0.79</v>
      </c>
      <c r="O17" s="415">
        <f>TableB8!K157</f>
        <v>548.40584894692131</v>
      </c>
      <c r="P17" s="417">
        <v>471.00360576923077</v>
      </c>
    </row>
    <row r="18" spans="1:16" x14ac:dyDescent="0.25">
      <c r="A18" s="315">
        <v>1857</v>
      </c>
      <c r="B18" s="135">
        <f t="shared" si="0"/>
        <v>0.99952418715305313</v>
      </c>
      <c r="C18" s="121">
        <v>18906</v>
      </c>
      <c r="D18" s="25">
        <v>5779</v>
      </c>
      <c r="E18" s="122">
        <f t="shared" si="1"/>
        <v>0.30567015762191896</v>
      </c>
      <c r="F18" s="121">
        <v>51026.14</v>
      </c>
      <c r="G18" s="25">
        <f t="shared" si="2"/>
        <v>15597.168256638104</v>
      </c>
      <c r="H18" s="125">
        <f t="shared" si="3"/>
        <v>295.02043757430977</v>
      </c>
      <c r="I18" s="132">
        <f t="shared" si="7"/>
        <v>88.596491228070178</v>
      </c>
      <c r="J18" s="121">
        <f t="shared" si="4"/>
        <v>57593.860990099005</v>
      </c>
      <c r="K18" s="25">
        <f t="shared" si="5"/>
        <v>17604.724566898454</v>
      </c>
      <c r="L18" s="25">
        <f t="shared" si="6"/>
        <v>332.9933651828843</v>
      </c>
      <c r="M18" s="416">
        <v>18915</v>
      </c>
      <c r="N18" s="140">
        <v>1.01</v>
      </c>
      <c r="O18" s="415">
        <f>TableB8!K158</f>
        <v>580.7682792991211</v>
      </c>
      <c r="P18" s="417">
        <v>547.8515625</v>
      </c>
    </row>
    <row r="19" spans="1:16" x14ac:dyDescent="0.25">
      <c r="A19" s="315">
        <v>1862</v>
      </c>
      <c r="B19" s="135">
        <f t="shared" si="0"/>
        <v>0.99519269942149435</v>
      </c>
      <c r="C19" s="121">
        <v>24428</v>
      </c>
      <c r="D19" s="25">
        <v>6907</v>
      </c>
      <c r="E19" s="122">
        <f t="shared" si="1"/>
        <v>0.28274930407728838</v>
      </c>
      <c r="F19" s="121">
        <v>63686.86</v>
      </c>
      <c r="G19" s="25">
        <f t="shared" si="2"/>
        <v>18007.415343867695</v>
      </c>
      <c r="H19" s="125">
        <f t="shared" si="3"/>
        <v>442.01001703057642</v>
      </c>
      <c r="I19" s="132">
        <f t="shared" si="7"/>
        <v>83.333333333333343</v>
      </c>
      <c r="J19" s="121">
        <f t="shared" si="4"/>
        <v>76424.231999999989</v>
      </c>
      <c r="K19" s="25">
        <f t="shared" si="5"/>
        <v>21608.898412641229</v>
      </c>
      <c r="L19" s="25">
        <f t="shared" si="6"/>
        <v>530.41202043669159</v>
      </c>
      <c r="M19" s="416">
        <v>24546</v>
      </c>
      <c r="N19" s="140">
        <v>0.95</v>
      </c>
      <c r="O19" s="415">
        <f>TableB8!K159</f>
        <v>618.24795905418557</v>
      </c>
      <c r="P19" s="417">
        <v>634.61538461538464</v>
      </c>
    </row>
    <row r="20" spans="1:16" x14ac:dyDescent="0.25">
      <c r="A20" s="315">
        <v>1867</v>
      </c>
      <c r="B20" s="135">
        <f t="shared" si="0"/>
        <v>0.99950005356568938</v>
      </c>
      <c r="C20" s="121">
        <v>27989</v>
      </c>
      <c r="D20" s="25">
        <v>7248</v>
      </c>
      <c r="E20" s="122">
        <f t="shared" si="1"/>
        <v>0.25895887670156131</v>
      </c>
      <c r="F20" s="121">
        <v>72386.06</v>
      </c>
      <c r="G20" s="25">
        <f t="shared" si="2"/>
        <v>18745.012786451818</v>
      </c>
      <c r="H20" s="125">
        <f t="shared" si="3"/>
        <v>524.91659305901032</v>
      </c>
      <c r="I20" s="132">
        <f t="shared" si="7"/>
        <v>91.228070175438603</v>
      </c>
      <c r="J20" s="121">
        <f t="shared" si="4"/>
        <v>79346.25807692307</v>
      </c>
      <c r="K20" s="25">
        <f t="shared" si="5"/>
        <v>20547.417862072183</v>
      </c>
      <c r="L20" s="25">
        <f t="shared" si="6"/>
        <v>575.38934239160744</v>
      </c>
      <c r="M20" s="416">
        <v>28003</v>
      </c>
      <c r="N20" s="140">
        <v>1.04</v>
      </c>
      <c r="O20" s="415">
        <f>TableB8!K160</f>
        <v>634.18889769841837</v>
      </c>
      <c r="P20" s="417">
        <v>663.53665865384608</v>
      </c>
    </row>
    <row r="21" spans="1:16" x14ac:dyDescent="0.25">
      <c r="A21" s="315">
        <v>1872</v>
      </c>
      <c r="B21" s="135">
        <f t="shared" ref="B21" si="8">C21/M21</f>
        <v>0.87399408769912956</v>
      </c>
      <c r="C21" s="121">
        <v>21287</v>
      </c>
      <c r="D21" s="25">
        <v>6064</v>
      </c>
      <c r="E21" s="122">
        <f t="shared" ref="E21" si="9">D21/C21</f>
        <v>0.28486869920608821</v>
      </c>
      <c r="F21" s="121">
        <v>88070.15</v>
      </c>
      <c r="G21" s="25">
        <f t="shared" ref="G21" si="10">E21*F21</f>
        <v>25088.429069385067</v>
      </c>
      <c r="H21" s="125">
        <f t="shared" ref="H21" si="11">C21*G21/(B21*1000000)</f>
        <v>611.05377841394261</v>
      </c>
      <c r="I21" s="132">
        <f t="shared" si="7"/>
        <v>95.614035087719316</v>
      </c>
      <c r="J21" s="121">
        <f t="shared" ref="J21" si="12">100*F21/$I21</f>
        <v>92110.065137614656</v>
      </c>
      <c r="K21" s="25">
        <f t="shared" ref="K21" si="13">100*G21/$I21</f>
        <v>26239.274439540342</v>
      </c>
      <c r="L21" s="25">
        <f t="shared" ref="L21" si="14">100*H21/$I21</f>
        <v>639.08376824944446</v>
      </c>
      <c r="M21" s="416">
        <v>24356</v>
      </c>
      <c r="N21" s="140">
        <v>1.0900000000000001</v>
      </c>
      <c r="O21" s="415">
        <f>TableB8!K161</f>
        <v>725.17555419940061</v>
      </c>
      <c r="P21" s="417">
        <v>730.46875</v>
      </c>
    </row>
    <row r="22" spans="1:16" x14ac:dyDescent="0.25">
      <c r="A22" s="315">
        <v>1877</v>
      </c>
      <c r="B22" s="135">
        <f t="shared" ref="B22:B41" si="15">C22/M22</f>
        <v>0.97879809530429951</v>
      </c>
      <c r="C22" s="121">
        <v>28161</v>
      </c>
      <c r="D22" s="25">
        <v>8144</v>
      </c>
      <c r="E22" s="122">
        <f t="shared" ref="E22:E38" si="16">D22/C22</f>
        <v>0.28919427577145695</v>
      </c>
      <c r="F22" s="121">
        <v>100674.1</v>
      </c>
      <c r="G22" s="25">
        <f>E22*F22</f>
        <v>29114.373438443236</v>
      </c>
      <c r="H22" s="125">
        <f>C22*G22/(B22*1000000)</f>
        <v>837.64963819745037</v>
      </c>
      <c r="I22" s="132">
        <f t="shared" si="7"/>
        <v>94.736842105263165</v>
      </c>
      <c r="J22" s="121">
        <f>100*F22/$I22</f>
        <v>106267.10555555555</v>
      </c>
      <c r="K22" s="25">
        <f>100*G22/$I22</f>
        <v>30731.838629467857</v>
      </c>
      <c r="L22" s="25">
        <f>100*H22/$I22</f>
        <v>884.18572920841984</v>
      </c>
      <c r="M22" s="416">
        <v>28771</v>
      </c>
      <c r="N22" s="140">
        <v>1.08</v>
      </c>
      <c r="O22" s="415">
        <f>TableB8!K162</f>
        <v>701.87166109604732</v>
      </c>
      <c r="P22" s="417">
        <v>769.30588942307691</v>
      </c>
    </row>
    <row r="23" spans="1:16" x14ac:dyDescent="0.25">
      <c r="A23" s="315">
        <v>1882</v>
      </c>
      <c r="B23" s="135">
        <f t="shared" si="15"/>
        <v>0.86202679566268992</v>
      </c>
      <c r="C23" s="121">
        <v>31720</v>
      </c>
      <c r="D23" s="25">
        <v>8120</v>
      </c>
      <c r="E23" s="122">
        <f t="shared" si="16"/>
        <v>0.25598991172761665</v>
      </c>
      <c r="F23" s="121">
        <v>98557.79</v>
      </c>
      <c r="G23" s="25">
        <f t="shared" ref="G23:G37" si="17">E23*F23</f>
        <v>25229.799962168978</v>
      </c>
      <c r="H23" s="125">
        <f t="shared" ref="H23:H37" si="18">C23*G23/(B23*1000000)</f>
        <v>928.38094920793174</v>
      </c>
      <c r="I23" s="132">
        <f t="shared" si="7"/>
        <v>95.614035087719316</v>
      </c>
      <c r="J23" s="121">
        <f t="shared" ref="J23:L32" si="19">100*F23/$I23</f>
        <v>103078.78954128438</v>
      </c>
      <c r="K23" s="25">
        <f t="shared" si="19"/>
        <v>26387.130235662964</v>
      </c>
      <c r="L23" s="25">
        <f t="shared" si="19"/>
        <v>970.96723128168981</v>
      </c>
      <c r="M23" s="416">
        <v>36797</v>
      </c>
      <c r="N23" s="140">
        <v>1.0900000000000001</v>
      </c>
      <c r="O23" s="415">
        <f>TableB8!K163</f>
        <v>812.29967301395686</v>
      </c>
      <c r="P23" s="417">
        <v>888.96520146520152</v>
      </c>
    </row>
    <row r="24" spans="1:16" x14ac:dyDescent="0.25">
      <c r="A24" s="315">
        <v>1887</v>
      </c>
      <c r="B24" s="135">
        <f t="shared" si="15"/>
        <v>0.91740197510664412</v>
      </c>
      <c r="C24" s="121">
        <v>31399</v>
      </c>
      <c r="D24" s="25">
        <v>9680</v>
      </c>
      <c r="E24" s="122">
        <f t="shared" si="16"/>
        <v>0.30829007293225896</v>
      </c>
      <c r="F24" s="121">
        <v>111414.7</v>
      </c>
      <c r="G24" s="25">
        <f>E24*F24</f>
        <v>34348.045988725753</v>
      </c>
      <c r="H24" s="125">
        <f>C24*G24/(B24*1000000)</f>
        <v>1175.5962220101276</v>
      </c>
      <c r="I24" s="132">
        <f t="shared" si="7"/>
        <v>89.473684210526329</v>
      </c>
      <c r="J24" s="121">
        <f>100*F24/$I24</f>
        <v>124522.31176470587</v>
      </c>
      <c r="K24" s="25">
        <f>100*G24/$I24</f>
        <v>38388.992575634664</v>
      </c>
      <c r="L24" s="25">
        <f>100*H24/$I24</f>
        <v>1313.9016598936716</v>
      </c>
      <c r="M24" s="416">
        <v>34226</v>
      </c>
      <c r="N24" s="140">
        <v>1.02</v>
      </c>
      <c r="O24" s="415">
        <f>TableB8!K164</f>
        <v>842.03235585678908</v>
      </c>
      <c r="P24" s="417">
        <v>903.30334987593051</v>
      </c>
    </row>
    <row r="25" spans="1:16" x14ac:dyDescent="0.25">
      <c r="A25" s="315">
        <v>1892</v>
      </c>
      <c r="B25" s="135">
        <f t="shared" si="15"/>
        <v>0.88257524632204076</v>
      </c>
      <c r="C25" s="121">
        <v>32695</v>
      </c>
      <c r="D25" s="25">
        <v>8535</v>
      </c>
      <c r="E25" s="122">
        <f t="shared" si="16"/>
        <v>0.26104909007493499</v>
      </c>
      <c r="F25" s="121">
        <v>152705.1</v>
      </c>
      <c r="G25" s="25">
        <f t="shared" si="17"/>
        <v>39863.527404801956</v>
      </c>
      <c r="H25" s="125">
        <f t="shared" si="18"/>
        <v>1476.7443727108885</v>
      </c>
      <c r="I25" s="132">
        <f t="shared" si="7"/>
        <v>90.350877192982466</v>
      </c>
      <c r="J25" s="121">
        <f t="shared" si="19"/>
        <v>169013.41165048542</v>
      </c>
      <c r="K25" s="25">
        <f t="shared" si="19"/>
        <v>44120.797321819635</v>
      </c>
      <c r="L25" s="25">
        <f t="shared" si="19"/>
        <v>1634.4549367868085</v>
      </c>
      <c r="M25" s="416">
        <v>37045</v>
      </c>
      <c r="N25" s="140">
        <v>1.03</v>
      </c>
      <c r="O25" s="415">
        <f>TableB8!K165</f>
        <v>923.85836837255238</v>
      </c>
      <c r="P25" s="417">
        <v>938.05170239596475</v>
      </c>
    </row>
    <row r="26" spans="1:16" x14ac:dyDescent="0.25">
      <c r="A26" s="315">
        <v>1897</v>
      </c>
      <c r="B26" s="135">
        <f t="shared" si="15"/>
        <v>0.91478755534703693</v>
      </c>
      <c r="C26" s="121">
        <v>31197</v>
      </c>
      <c r="D26" s="25">
        <v>8232</v>
      </c>
      <c r="E26" s="122">
        <f t="shared" si="16"/>
        <v>0.26387152610827963</v>
      </c>
      <c r="F26" s="121">
        <v>136755</v>
      </c>
      <c r="G26" s="25">
        <f t="shared" si="17"/>
        <v>36085.750552937781</v>
      </c>
      <c r="H26" s="125">
        <f t="shared" si="18"/>
        <v>1230.6323511068372</v>
      </c>
      <c r="I26" s="132">
        <f t="shared" si="7"/>
        <v>85.087719298245617</v>
      </c>
      <c r="J26" s="121">
        <f t="shared" si="19"/>
        <v>160722.37113402062</v>
      </c>
      <c r="K26" s="25">
        <f t="shared" si="19"/>
        <v>42410.05735087533</v>
      </c>
      <c r="L26" s="25">
        <f t="shared" si="19"/>
        <v>1446.3101858369014</v>
      </c>
      <c r="M26" s="416">
        <v>34103</v>
      </c>
      <c r="N26" s="140">
        <v>0.97</v>
      </c>
      <c r="O26" s="415">
        <f>TableB8!K166</f>
        <v>917.67758735223765</v>
      </c>
      <c r="P26" s="417">
        <v>973.95833333333337</v>
      </c>
    </row>
    <row r="27" spans="1:16" x14ac:dyDescent="0.25">
      <c r="A27" s="315">
        <v>1902</v>
      </c>
      <c r="B27" s="135">
        <f t="shared" si="15"/>
        <v>0.92166000275747961</v>
      </c>
      <c r="C27" s="121">
        <v>33424</v>
      </c>
      <c r="D27" s="25">
        <v>9210</v>
      </c>
      <c r="E27" s="122">
        <f t="shared" si="16"/>
        <v>0.2755505026328387</v>
      </c>
      <c r="F27" s="121">
        <v>134195.70000000001</v>
      </c>
      <c r="G27" s="25">
        <f>E27*F27</f>
        <v>36977.692586165635</v>
      </c>
      <c r="H27" s="125">
        <f>C27*G27/(B27*1000000)</f>
        <v>1340.9960216372967</v>
      </c>
      <c r="I27" s="132">
        <f t="shared" si="7"/>
        <v>86.842105263157904</v>
      </c>
      <c r="J27" s="121">
        <f t="shared" ref="J27:L28" si="20">100*F27/$I27</f>
        <v>154528.38181818184</v>
      </c>
      <c r="K27" s="25">
        <f t="shared" si="20"/>
        <v>42580.37328103921</v>
      </c>
      <c r="L27" s="25">
        <f t="shared" si="20"/>
        <v>1544.1772370368869</v>
      </c>
      <c r="M27" s="416">
        <v>36265</v>
      </c>
      <c r="N27" s="140">
        <v>0.99</v>
      </c>
      <c r="O27" s="415">
        <f>TableB8!K167</f>
        <v>929.39342311329324</v>
      </c>
      <c r="P27" s="417">
        <v>1011.0821382007823</v>
      </c>
    </row>
    <row r="28" spans="1:16" x14ac:dyDescent="0.25">
      <c r="A28" s="315">
        <v>1907</v>
      </c>
      <c r="B28" s="135">
        <f t="shared" si="15"/>
        <v>0.90470888894511781</v>
      </c>
      <c r="C28" s="121">
        <v>35755</v>
      </c>
      <c r="D28" s="25">
        <v>9456</v>
      </c>
      <c r="E28" s="122">
        <f t="shared" si="16"/>
        <v>0.26446650818067402</v>
      </c>
      <c r="F28" s="121">
        <v>134195</v>
      </c>
      <c r="G28" s="25">
        <f>E28*F28</f>
        <v>35490.083065305553</v>
      </c>
      <c r="H28" s="125">
        <f>C28*G28/(B28*1000000)</f>
        <v>1402.6035728239406</v>
      </c>
      <c r="I28" s="132">
        <f t="shared" si="7"/>
        <v>87.719298245614041</v>
      </c>
      <c r="J28" s="121">
        <f t="shared" si="20"/>
        <v>152982.29999999999</v>
      </c>
      <c r="K28" s="25">
        <f t="shared" si="20"/>
        <v>40458.694694448328</v>
      </c>
      <c r="L28" s="25">
        <f t="shared" si="20"/>
        <v>1598.968073019292</v>
      </c>
      <c r="M28" s="416">
        <v>39521</v>
      </c>
      <c r="N28" s="140">
        <v>1</v>
      </c>
      <c r="O28" s="415">
        <v>993</v>
      </c>
      <c r="P28" s="417">
        <v>1132.8441295546559</v>
      </c>
    </row>
    <row r="29" spans="1:16" x14ac:dyDescent="0.25">
      <c r="A29" s="315">
        <v>1912</v>
      </c>
      <c r="B29" s="135">
        <f t="shared" si="15"/>
        <v>0.94465985195629187</v>
      </c>
      <c r="C29" s="121">
        <v>34840</v>
      </c>
      <c r="D29" s="25">
        <v>9747</v>
      </c>
      <c r="E29" s="122">
        <f t="shared" si="16"/>
        <v>0.27976463834672788</v>
      </c>
      <c r="F29" s="121">
        <v>133547.20000000001</v>
      </c>
      <c r="G29" s="25">
        <f t="shared" si="17"/>
        <v>37361.784110218141</v>
      </c>
      <c r="H29" s="125">
        <f t="shared" si="18"/>
        <v>1377.9399597689553</v>
      </c>
      <c r="I29" s="132">
        <f t="shared" si="7"/>
        <v>100</v>
      </c>
      <c r="J29" s="121">
        <f t="shared" si="19"/>
        <v>133547.20000000001</v>
      </c>
      <c r="K29" s="25">
        <f t="shared" si="19"/>
        <v>37361.784110218141</v>
      </c>
      <c r="L29" s="25">
        <f t="shared" si="19"/>
        <v>1377.9399597689553</v>
      </c>
      <c r="M29" s="416">
        <v>36881</v>
      </c>
      <c r="N29" s="140">
        <v>1.1399999999999999</v>
      </c>
      <c r="O29" s="415">
        <f>TableB8!K169</f>
        <v>1056.9012377655054</v>
      </c>
      <c r="P29" s="417">
        <v>1275</v>
      </c>
    </row>
    <row r="30" spans="1:16" x14ac:dyDescent="0.25">
      <c r="A30" s="315">
        <v>1917</v>
      </c>
      <c r="B30" s="135"/>
      <c r="C30" s="121"/>
      <c r="D30" s="25"/>
      <c r="E30" s="122"/>
      <c r="F30" s="121"/>
      <c r="G30" s="25"/>
      <c r="H30" s="125"/>
      <c r="I30" s="132">
        <f t="shared" si="7"/>
        <v>165.78947368421055</v>
      </c>
      <c r="J30" s="121"/>
      <c r="K30" s="25"/>
      <c r="L30" s="25"/>
      <c r="M30" s="416">
        <v>36758</v>
      </c>
      <c r="N30" s="140">
        <v>1.89</v>
      </c>
      <c r="O30" s="418">
        <v>1776.8356323492126</v>
      </c>
      <c r="P30" s="417">
        <v>2315.895073289676</v>
      </c>
    </row>
    <row r="31" spans="1:16" x14ac:dyDescent="0.25">
      <c r="A31" s="315">
        <v>1922</v>
      </c>
      <c r="B31" s="135">
        <f t="shared" si="15"/>
        <v>0.84918918918918918</v>
      </c>
      <c r="C31" s="121">
        <v>28278</v>
      </c>
      <c r="D31" s="25">
        <v>9163</v>
      </c>
      <c r="E31" s="122">
        <f t="shared" si="16"/>
        <v>0.32403281703090742</v>
      </c>
      <c r="F31" s="121">
        <v>166296.70000000001</v>
      </c>
      <c r="G31" s="25">
        <f t="shared" si="17"/>
        <v>53885.588163943707</v>
      </c>
      <c r="H31" s="125">
        <f t="shared" si="18"/>
        <v>1794.3900858593254</v>
      </c>
      <c r="I31" s="132">
        <f t="shared" si="7"/>
        <v>310.5263157894737</v>
      </c>
      <c r="J31" s="121">
        <f t="shared" si="19"/>
        <v>53553.174576271187</v>
      </c>
      <c r="K31" s="25">
        <f t="shared" si="19"/>
        <v>17352.986018897125</v>
      </c>
      <c r="L31" s="25">
        <f t="shared" si="19"/>
        <v>577.85443442927431</v>
      </c>
      <c r="M31" s="416">
        <v>33300</v>
      </c>
      <c r="N31" s="140">
        <v>3.54</v>
      </c>
      <c r="O31" s="415">
        <f>TableB8!K170</f>
        <v>4259.0807063977481</v>
      </c>
      <c r="P31" s="417">
        <v>5012.7864157119475</v>
      </c>
    </row>
    <row r="32" spans="1:16" x14ac:dyDescent="0.25">
      <c r="A32" s="315">
        <v>1927</v>
      </c>
      <c r="B32" s="135">
        <f t="shared" si="15"/>
        <v>0.89936346276257162</v>
      </c>
      <c r="C32" s="121">
        <v>28258</v>
      </c>
      <c r="D32" s="25">
        <v>9656</v>
      </c>
      <c r="E32" s="122">
        <f t="shared" si="16"/>
        <v>0.34170854271356782</v>
      </c>
      <c r="F32" s="121">
        <v>257836</v>
      </c>
      <c r="G32" s="25">
        <f t="shared" si="17"/>
        <v>88104.763819095475</v>
      </c>
      <c r="H32" s="125">
        <f t="shared" si="18"/>
        <v>2768.2516791959797</v>
      </c>
      <c r="I32" s="132">
        <f t="shared" si="7"/>
        <v>571.0526315789474</v>
      </c>
      <c r="J32" s="121">
        <f t="shared" si="19"/>
        <v>45151.004608294927</v>
      </c>
      <c r="K32" s="25">
        <f t="shared" si="19"/>
        <v>15428.483986754045</v>
      </c>
      <c r="L32" s="25">
        <f t="shared" si="19"/>
        <v>484.76296686381215</v>
      </c>
      <c r="M32" s="416">
        <v>31420</v>
      </c>
      <c r="N32" s="140">
        <v>6.51</v>
      </c>
      <c r="O32" s="415">
        <f>TableB8!K171</f>
        <v>7069.490963295736</v>
      </c>
      <c r="P32" s="417">
        <v>8430.9829059829062</v>
      </c>
    </row>
    <row r="33" spans="1:16" x14ac:dyDescent="0.25">
      <c r="A33" s="315">
        <v>1932</v>
      </c>
      <c r="B33" s="135">
        <f t="shared" si="15"/>
        <v>0.83634357762017342</v>
      </c>
      <c r="C33" s="121">
        <v>26533</v>
      </c>
      <c r="D33" s="25">
        <v>10120</v>
      </c>
      <c r="E33" s="122">
        <f t="shared" si="16"/>
        <v>0.38141182678174351</v>
      </c>
      <c r="F33" s="285">
        <v>273200.2</v>
      </c>
      <c r="G33" s="25">
        <f t="shared" si="17"/>
        <v>104201.78735913768</v>
      </c>
      <c r="H33" s="125">
        <f t="shared" si="18"/>
        <v>3305.8017039686424</v>
      </c>
      <c r="I33" s="132">
        <f t="shared" si="7"/>
        <v>534.21052631578948</v>
      </c>
      <c r="J33" s="121">
        <f t="shared" ref="J33:L37" si="21">100*F33/$I33</f>
        <v>51140.924137931033</v>
      </c>
      <c r="K33" s="25">
        <f t="shared" si="21"/>
        <v>19505.753298754837</v>
      </c>
      <c r="L33" s="25">
        <f t="shared" si="21"/>
        <v>618.82002340299709</v>
      </c>
      <c r="M33" s="416">
        <v>31725</v>
      </c>
      <c r="N33" s="140">
        <v>6.09</v>
      </c>
      <c r="O33" s="415">
        <f>TableB8!K172</f>
        <v>7286.5581009818015</v>
      </c>
      <c r="P33" s="417">
        <v>10187.5</v>
      </c>
    </row>
    <row r="34" spans="1:16" x14ac:dyDescent="0.25">
      <c r="A34" s="315">
        <v>1937</v>
      </c>
      <c r="B34" s="135">
        <f t="shared" si="15"/>
        <v>0.81079474136222496</v>
      </c>
      <c r="C34" s="121">
        <v>24546</v>
      </c>
      <c r="D34" s="25">
        <v>10370</v>
      </c>
      <c r="E34" s="122">
        <f t="shared" si="16"/>
        <v>0.42247209321274343</v>
      </c>
      <c r="F34" s="285">
        <v>220017.1</v>
      </c>
      <c r="G34" s="25">
        <f t="shared" si="17"/>
        <v>92951.084779597499</v>
      </c>
      <c r="H34" s="125">
        <f t="shared" si="18"/>
        <v>2814.0011406175349</v>
      </c>
      <c r="I34" s="132">
        <f t="shared" si="7"/>
        <v>613.1578947368422</v>
      </c>
      <c r="J34" s="121">
        <f t="shared" si="21"/>
        <v>35882.61716738197</v>
      </c>
      <c r="K34" s="25">
        <f t="shared" si="21"/>
        <v>15159.404384655385</v>
      </c>
      <c r="L34" s="25">
        <f t="shared" si="21"/>
        <v>458.93580834105717</v>
      </c>
      <c r="M34" s="416">
        <v>30274</v>
      </c>
      <c r="N34" s="140">
        <v>6.99</v>
      </c>
      <c r="O34" s="415">
        <f>TableB8!K173</f>
        <v>8559.8237412001836</v>
      </c>
      <c r="P34" s="417">
        <v>15027.790697674418</v>
      </c>
    </row>
    <row r="35" spans="1:16" x14ac:dyDescent="0.25">
      <c r="A35" s="315">
        <v>1942</v>
      </c>
      <c r="B35" s="135">
        <f t="shared" si="15"/>
        <v>0.96551583081076664</v>
      </c>
      <c r="C35" s="121">
        <v>47206</v>
      </c>
      <c r="D35" s="25">
        <v>14460</v>
      </c>
      <c r="E35" s="122">
        <f t="shared" si="16"/>
        <v>0.30631699360250814</v>
      </c>
      <c r="F35" s="285">
        <v>447301.8</v>
      </c>
      <c r="G35" s="25">
        <f t="shared" si="17"/>
        <v>137016.14260899037</v>
      </c>
      <c r="H35" s="125">
        <f t="shared" si="18"/>
        <v>6698.9932444387559</v>
      </c>
      <c r="I35" s="132">
        <f t="shared" si="7"/>
        <v>1241.2280701754387</v>
      </c>
      <c r="J35" s="121">
        <f t="shared" ref="J35" si="22">100*F35/$I35</f>
        <v>36037.035477031801</v>
      </c>
      <c r="K35" s="25">
        <f t="shared" ref="K35" si="23">100*G35/$I35</f>
        <v>11038.756365671308</v>
      </c>
      <c r="L35" s="25">
        <f t="shared" ref="L35" si="24">100*H35/$I35</f>
        <v>539.70687623040146</v>
      </c>
      <c r="M35" s="416">
        <v>48892</v>
      </c>
      <c r="N35" s="140">
        <v>14.15</v>
      </c>
      <c r="O35" s="418">
        <v>14778.046634735985</v>
      </c>
      <c r="P35" s="417">
        <v>20925.496707559691</v>
      </c>
    </row>
    <row r="36" spans="1:16" x14ac:dyDescent="0.25">
      <c r="A36" s="315">
        <v>1947</v>
      </c>
      <c r="B36" s="135">
        <f t="shared" si="15"/>
        <v>0.88380944749389001</v>
      </c>
      <c r="C36" s="121">
        <v>22059</v>
      </c>
      <c r="D36" s="25">
        <v>9900</v>
      </c>
      <c r="E36" s="122">
        <f t="shared" si="16"/>
        <v>0.44879640962872297</v>
      </c>
      <c r="F36" s="285">
        <v>871733.6</v>
      </c>
      <c r="G36" s="25">
        <f t="shared" si="17"/>
        <v>391230.90983272134</v>
      </c>
      <c r="H36" s="125">
        <f t="shared" si="18"/>
        <v>9764.7322785148917</v>
      </c>
      <c r="I36" s="132">
        <f t="shared" si="7"/>
        <v>6370.1754385964914</v>
      </c>
      <c r="J36" s="121">
        <f t="shared" si="21"/>
        <v>13684.608978242908</v>
      </c>
      <c r="K36" s="25">
        <f t="shared" si="21"/>
        <v>6141.6033766084047</v>
      </c>
      <c r="L36" s="25">
        <f t="shared" si="21"/>
        <v>153.28827867676915</v>
      </c>
      <c r="M36" s="416">
        <v>24959</v>
      </c>
      <c r="N36" s="140">
        <v>72.62</v>
      </c>
      <c r="O36" s="415">
        <f>TableB8!K175</f>
        <v>97131</v>
      </c>
      <c r="P36" s="417">
        <v>154611.11111111109</v>
      </c>
    </row>
    <row r="37" spans="1:16" x14ac:dyDescent="0.25">
      <c r="A37" s="315">
        <v>1952</v>
      </c>
      <c r="B37" s="135">
        <f t="shared" si="15"/>
        <v>0.89407657484846159</v>
      </c>
      <c r="C37" s="121">
        <v>23305</v>
      </c>
      <c r="D37" s="25">
        <v>8845</v>
      </c>
      <c r="E37" s="122">
        <f t="shared" si="16"/>
        <v>0.37953228920832438</v>
      </c>
      <c r="F37" s="285">
        <v>2640764</v>
      </c>
      <c r="G37" s="25">
        <f t="shared" si="17"/>
        <v>1002255.2061789315</v>
      </c>
      <c r="H37" s="125">
        <f t="shared" si="18"/>
        <v>26124.784204260031</v>
      </c>
      <c r="I37" s="132">
        <f t="shared" si="7"/>
        <v>16362.280701754387</v>
      </c>
      <c r="J37" s="121">
        <f t="shared" si="21"/>
        <v>16139.339301988955</v>
      </c>
      <c r="K37" s="25">
        <f t="shared" si="21"/>
        <v>6125.4003915937483</v>
      </c>
      <c r="L37" s="25">
        <f t="shared" si="21"/>
        <v>159.66468660728265</v>
      </c>
      <c r="M37" s="416">
        <v>26066</v>
      </c>
      <c r="N37" s="140">
        <v>186.53</v>
      </c>
      <c r="O37" s="415">
        <f>TableB8!K176</f>
        <v>364414.82539838552</v>
      </c>
      <c r="P37" s="417">
        <v>486444.44444444438</v>
      </c>
    </row>
    <row r="38" spans="1:16" x14ac:dyDescent="0.25">
      <c r="A38" s="411">
        <v>1957</v>
      </c>
      <c r="B38" s="135">
        <f t="shared" si="15"/>
        <v>0.91990382964107853</v>
      </c>
      <c r="C38" s="121">
        <v>26783</v>
      </c>
      <c r="D38" s="25">
        <v>11723</v>
      </c>
      <c r="E38" s="122">
        <f t="shared" si="16"/>
        <v>0.43770302057275134</v>
      </c>
      <c r="F38" s="285">
        <v>4277717</v>
      </c>
      <c r="G38" s="25">
        <f t="shared" ref="G38" si="25">E38*F38</f>
        <v>1872369.6520554081</v>
      </c>
      <c r="H38" s="125">
        <f t="shared" ref="H38" si="26">C38*G38/(B38*1000000)</f>
        <v>54514.042419593206</v>
      </c>
      <c r="I38" s="132">
        <f t="shared" si="7"/>
        <v>17487.825748756728</v>
      </c>
      <c r="J38" s="121">
        <f t="shared" ref="J38" si="27">100*F38/$I38</f>
        <v>24461.114042745525</v>
      </c>
      <c r="K38" s="25">
        <f t="shared" ref="K38" si="28">100*G38/$I38</f>
        <v>10706.703503084262</v>
      </c>
      <c r="L38" s="25">
        <f t="shared" ref="L38" si="29">100*H38/$I38</f>
        <v>311.72567249229826</v>
      </c>
      <c r="M38" s="416">
        <v>29115</v>
      </c>
      <c r="N38" s="140">
        <v>199.36121353582666</v>
      </c>
      <c r="O38" s="415">
        <v>508384.19475874736</v>
      </c>
      <c r="P38" s="417">
        <v>787709.75056689349</v>
      </c>
    </row>
    <row r="39" spans="1:16" x14ac:dyDescent="0.25">
      <c r="A39" s="164">
        <v>1962</v>
      </c>
      <c r="B39" s="421"/>
      <c r="C39" s="422"/>
      <c r="D39" s="99"/>
      <c r="E39" s="423"/>
      <c r="F39" s="424"/>
      <c r="G39" s="99"/>
      <c r="H39" s="425"/>
      <c r="I39" s="426">
        <f t="shared" si="7"/>
        <v>23952.579173685866</v>
      </c>
      <c r="J39" s="422"/>
      <c r="K39" s="99"/>
      <c r="L39" s="99"/>
      <c r="M39" s="427">
        <v>28989</v>
      </c>
      <c r="N39" s="428">
        <v>273.05940258001885</v>
      </c>
      <c r="O39" s="429">
        <v>846241.67027279735</v>
      </c>
      <c r="P39" s="430">
        <v>1222097.5056689342</v>
      </c>
    </row>
    <row r="40" spans="1:16" x14ac:dyDescent="0.25">
      <c r="A40" s="411"/>
      <c r="B40" s="135"/>
      <c r="C40" s="121"/>
      <c r="D40" s="25"/>
      <c r="E40" s="122"/>
      <c r="F40" s="285"/>
      <c r="G40" s="25"/>
      <c r="H40" s="125"/>
      <c r="I40" s="132"/>
      <c r="J40" s="121"/>
      <c r="K40" s="25"/>
      <c r="L40" s="25"/>
      <c r="M40" s="416"/>
      <c r="N40" s="140"/>
      <c r="O40" s="415"/>
      <c r="P40" s="417"/>
    </row>
    <row r="41" spans="1:16" ht="16.2" thickBot="1" x14ac:dyDescent="0.3">
      <c r="A41" s="138" t="s">
        <v>117</v>
      </c>
      <c r="B41" s="135">
        <f t="shared" si="15"/>
        <v>0.88652547254523273</v>
      </c>
      <c r="C41" s="123">
        <f>SUM(C9:C39)</f>
        <v>727907</v>
      </c>
      <c r="D41" s="123">
        <f>SUM(D9:D38)</f>
        <v>221298</v>
      </c>
      <c r="E41" s="124">
        <f>D41/C41</f>
        <v>0.30401960690033203</v>
      </c>
      <c r="F41" s="126"/>
      <c r="G41" s="127"/>
      <c r="H41" s="128"/>
      <c r="I41" s="133"/>
      <c r="J41" s="126"/>
      <c r="K41" s="127"/>
      <c r="L41" s="127"/>
      <c r="M41" s="123">
        <f>SUM(M9:M38)</f>
        <v>821078.49412399193</v>
      </c>
      <c r="N41" s="419"/>
      <c r="O41" s="419"/>
      <c r="P41" s="420"/>
    </row>
    <row r="42" spans="1:16" x14ac:dyDescent="0.25">
      <c r="A42" s="139" t="s">
        <v>329</v>
      </c>
      <c r="B42" s="140"/>
      <c r="C42" s="275"/>
      <c r="D42" s="275"/>
      <c r="E42" s="275"/>
      <c r="F42" s="275"/>
      <c r="G42" s="275"/>
      <c r="H42" s="275"/>
      <c r="I42" s="275"/>
      <c r="J42" s="275"/>
      <c r="K42" s="275"/>
      <c r="L42" s="141"/>
    </row>
    <row r="43" spans="1:16" x14ac:dyDescent="0.25">
      <c r="A43" s="142" t="s">
        <v>330</v>
      </c>
      <c r="B43" s="275"/>
      <c r="C43" s="143"/>
      <c r="D43" s="144"/>
      <c r="E43" s="275"/>
      <c r="F43" s="275"/>
      <c r="G43" s="275"/>
      <c r="H43" s="275"/>
      <c r="I43" s="275"/>
      <c r="J43" s="275"/>
      <c r="K43" s="275"/>
      <c r="L43" s="141"/>
    </row>
    <row r="44" spans="1:16" ht="15.6" thickBot="1" x14ac:dyDescent="0.3">
      <c r="A44" s="145" t="s">
        <v>331</v>
      </c>
      <c r="B44" s="146"/>
      <c r="C44" s="146"/>
      <c r="D44" s="146"/>
      <c r="E44" s="146"/>
      <c r="F44" s="146"/>
      <c r="G44" s="146"/>
      <c r="H44" s="146"/>
      <c r="I44" s="146"/>
      <c r="J44" s="146"/>
      <c r="K44" s="146"/>
      <c r="L44" s="147"/>
    </row>
    <row r="45" spans="1:16" ht="16.2" thickTop="1" thickBot="1" x14ac:dyDescent="0.3">
      <c r="A45" s="528" t="s">
        <v>439</v>
      </c>
      <c r="B45" s="529"/>
      <c r="C45" s="529"/>
      <c r="D45" s="529"/>
      <c r="E45" s="529"/>
      <c r="F45" s="529"/>
      <c r="G45" s="529"/>
      <c r="H45" s="529"/>
      <c r="I45" s="529"/>
      <c r="J45" s="529"/>
      <c r="K45" s="529"/>
      <c r="L45" s="530"/>
    </row>
    <row r="46" spans="1:16" ht="15.6" thickTop="1" x14ac:dyDescent="0.25">
      <c r="A46" s="414"/>
      <c r="B46" s="412"/>
      <c r="C46" s="412"/>
      <c r="D46" s="412"/>
      <c r="E46" s="412"/>
      <c r="F46" s="412"/>
      <c r="G46" s="412"/>
      <c r="H46" s="412"/>
      <c r="I46" s="412"/>
      <c r="J46" s="412"/>
      <c r="K46" s="412"/>
      <c r="L46" s="412"/>
      <c r="M46" s="410"/>
      <c r="N46" s="410"/>
      <c r="O46" s="410"/>
      <c r="P46" s="410"/>
    </row>
    <row r="47" spans="1:16" x14ac:dyDescent="0.25">
      <c r="A47" s="525" t="s">
        <v>618</v>
      </c>
      <c r="B47" s="526"/>
      <c r="C47" s="526"/>
      <c r="D47" s="526"/>
      <c r="E47" s="526"/>
      <c r="F47" s="526"/>
      <c r="G47" s="526"/>
      <c r="H47" s="526"/>
      <c r="I47" s="526"/>
      <c r="J47" s="526"/>
      <c r="K47" s="526"/>
      <c r="L47" s="526"/>
    </row>
    <row r="48" spans="1:16" x14ac:dyDescent="0.25">
      <c r="A48" s="307" t="s">
        <v>613</v>
      </c>
    </row>
    <row r="49" spans="1:5" x14ac:dyDescent="0.25">
      <c r="A49" s="307" t="s">
        <v>619</v>
      </c>
    </row>
    <row r="51" spans="1:5" x14ac:dyDescent="0.25">
      <c r="B51" t="s">
        <v>594</v>
      </c>
      <c r="C51" t="s">
        <v>185</v>
      </c>
      <c r="D51" t="s">
        <v>688</v>
      </c>
      <c r="E51" t="s">
        <v>186</v>
      </c>
    </row>
    <row r="52" spans="1:5" x14ac:dyDescent="0.25">
      <c r="B52">
        <v>1957</v>
      </c>
      <c r="C52">
        <v>24967</v>
      </c>
      <c r="D52">
        <v>11723</v>
      </c>
      <c r="E52">
        <v>4277717</v>
      </c>
    </row>
  </sheetData>
  <mergeCells count="22">
    <mergeCell ref="M6:P6"/>
    <mergeCell ref="A47:L47"/>
    <mergeCell ref="C3:E3"/>
    <mergeCell ref="A45:L45"/>
    <mergeCell ref="M4:M5"/>
    <mergeCell ref="N4:N5"/>
    <mergeCell ref="O4:O5"/>
    <mergeCell ref="P4:P5"/>
    <mergeCell ref="A2:L2"/>
    <mergeCell ref="G4:G5"/>
    <mergeCell ref="H4:H5"/>
    <mergeCell ref="I4:I6"/>
    <mergeCell ref="J4:J5"/>
    <mergeCell ref="K4:K5"/>
    <mergeCell ref="L4:L5"/>
    <mergeCell ref="F6:H6"/>
    <mergeCell ref="J6:L6"/>
    <mergeCell ref="B4:B6"/>
    <mergeCell ref="C4:C6"/>
    <mergeCell ref="D4:D6"/>
    <mergeCell ref="F4:F5"/>
    <mergeCell ref="E4:E6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24"/>
  <sheetViews>
    <sheetView zoomScale="85" zoomScaleNormal="85" workbookViewId="0">
      <selection activeCell="B5" sqref="B5:J6"/>
    </sheetView>
  </sheetViews>
  <sheetFormatPr baseColWidth="10" defaultColWidth="8.90625" defaultRowHeight="15" x14ac:dyDescent="0.25"/>
  <cols>
    <col min="1" max="10" width="9.6328125" customWidth="1"/>
    <col min="11" max="11" width="10.81640625" customWidth="1"/>
  </cols>
  <sheetData>
    <row r="1" spans="1:10" x14ac:dyDescent="0.25">
      <c r="A1" s="49"/>
      <c r="B1" s="2"/>
      <c r="C1" s="2"/>
      <c r="D1" s="2"/>
      <c r="E1" s="2"/>
      <c r="F1" s="2"/>
      <c r="G1" s="2"/>
      <c r="H1" s="2"/>
      <c r="I1" s="2"/>
      <c r="J1" s="2"/>
    </row>
    <row r="2" spans="1:10" ht="15.6" thickBot="1" x14ac:dyDescent="0.3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18" customHeight="1" thickTop="1" x14ac:dyDescent="0.25">
      <c r="A3" s="580" t="s">
        <v>449</v>
      </c>
      <c r="B3" s="581"/>
      <c r="C3" s="581"/>
      <c r="D3" s="581"/>
      <c r="E3" s="581"/>
      <c r="F3" s="581"/>
      <c r="G3" s="581"/>
      <c r="H3" s="581"/>
      <c r="I3" s="581"/>
      <c r="J3" s="582"/>
    </row>
    <row r="4" spans="1:10" ht="18" customHeight="1" x14ac:dyDescent="0.25">
      <c r="A4" s="109"/>
      <c r="B4" s="549"/>
      <c r="C4" s="549"/>
      <c r="D4" s="549"/>
      <c r="E4" s="549"/>
      <c r="F4" s="549"/>
      <c r="G4" s="549"/>
      <c r="H4" s="549"/>
      <c r="I4" s="549"/>
      <c r="J4" s="550"/>
    </row>
    <row r="5" spans="1:10" ht="18" customHeight="1" x14ac:dyDescent="0.25">
      <c r="A5" s="583"/>
      <c r="B5" s="606" t="s">
        <v>52</v>
      </c>
      <c r="C5" s="606"/>
      <c r="D5" s="606"/>
      <c r="E5" s="606"/>
      <c r="F5" s="607"/>
      <c r="G5" s="607"/>
      <c r="H5" s="607"/>
      <c r="I5" s="607"/>
      <c r="J5" s="608"/>
    </row>
    <row r="6" spans="1:10" ht="18" customHeight="1" x14ac:dyDescent="0.25">
      <c r="A6" s="584"/>
      <c r="B6" s="604"/>
      <c r="C6" s="604"/>
      <c r="D6" s="604"/>
      <c r="E6" s="604"/>
      <c r="F6" s="604"/>
      <c r="G6" s="604"/>
      <c r="H6" s="604"/>
      <c r="I6" s="604"/>
      <c r="J6" s="605"/>
    </row>
    <row r="7" spans="1:10" ht="18" customHeight="1" x14ac:dyDescent="0.25">
      <c r="A7" s="585"/>
      <c r="B7" s="296" t="s">
        <v>53</v>
      </c>
      <c r="C7" s="11" t="s">
        <v>54</v>
      </c>
      <c r="D7" s="11" t="s">
        <v>23</v>
      </c>
      <c r="E7" s="11" t="s">
        <v>24</v>
      </c>
      <c r="F7" s="11" t="s">
        <v>25</v>
      </c>
      <c r="G7" s="11" t="s">
        <v>26</v>
      </c>
      <c r="H7" s="11" t="s">
        <v>27</v>
      </c>
      <c r="I7" s="11" t="s">
        <v>28</v>
      </c>
      <c r="J7" s="155" t="s">
        <v>29</v>
      </c>
    </row>
    <row r="8" spans="1:10" ht="1.95" customHeight="1" x14ac:dyDescent="0.25">
      <c r="A8" s="298" t="s">
        <v>594</v>
      </c>
      <c r="B8" s="297" t="s">
        <v>62</v>
      </c>
      <c r="C8" s="5" t="s">
        <v>450</v>
      </c>
      <c r="D8" s="5" t="s">
        <v>451</v>
      </c>
      <c r="E8" s="5" t="s">
        <v>452</v>
      </c>
      <c r="F8" s="5" t="s">
        <v>453</v>
      </c>
      <c r="G8" s="5" t="s">
        <v>454</v>
      </c>
      <c r="H8" s="9" t="s">
        <v>455</v>
      </c>
      <c r="I8" s="9" t="s">
        <v>456</v>
      </c>
      <c r="J8" s="113" t="s">
        <v>457</v>
      </c>
    </row>
    <row r="9" spans="1:10" ht="18" customHeight="1" x14ac:dyDescent="0.25">
      <c r="A9" s="299">
        <v>1872</v>
      </c>
      <c r="B9" s="309">
        <v>1.49368E-2</v>
      </c>
      <c r="C9" s="115">
        <v>1.59756E-2</v>
      </c>
      <c r="D9" s="17">
        <v>2.9069500000000002E-2</v>
      </c>
      <c r="E9" s="17">
        <v>1.456E-3</v>
      </c>
      <c r="F9" s="17">
        <v>5.3931999999999999E-3</v>
      </c>
      <c r="G9" s="17">
        <v>1.9162499999999999E-2</v>
      </c>
      <c r="H9" s="17">
        <v>2.58987E-2</v>
      </c>
      <c r="I9" s="17">
        <v>1.4793000000000001E-2</v>
      </c>
      <c r="J9" s="156">
        <v>1.36562E-2</v>
      </c>
    </row>
    <row r="10" spans="1:10" ht="18" customHeight="1" x14ac:dyDescent="0.25">
      <c r="A10" s="299">
        <v>1877</v>
      </c>
      <c r="B10" s="309"/>
      <c r="C10" s="115"/>
      <c r="D10" s="17"/>
      <c r="E10" s="17"/>
      <c r="F10" s="17"/>
      <c r="G10" s="17"/>
      <c r="H10" s="17"/>
      <c r="I10" s="17"/>
      <c r="J10" s="156"/>
    </row>
    <row r="11" spans="1:10" ht="18" customHeight="1" x14ac:dyDescent="0.25">
      <c r="A11" s="299">
        <v>1882</v>
      </c>
      <c r="B11" s="309">
        <v>3.5059600000000003E-2</v>
      </c>
      <c r="C11" s="115">
        <v>3.1140500000000002E-2</v>
      </c>
      <c r="D11" s="17">
        <v>2.9326000000000001E-3</v>
      </c>
      <c r="E11" s="17">
        <v>1.42544E-2</v>
      </c>
      <c r="F11" s="17">
        <v>5.7622000000000003E-3</v>
      </c>
      <c r="G11" s="17">
        <v>4.6294399999999999E-2</v>
      </c>
      <c r="H11" s="17">
        <v>4.9591000000000003E-2</v>
      </c>
      <c r="I11" s="17">
        <v>3.5283000000000002E-2</v>
      </c>
      <c r="J11" s="156">
        <v>2.3861500000000001E-2</v>
      </c>
    </row>
    <row r="12" spans="1:10" ht="18" customHeight="1" x14ac:dyDescent="0.25">
      <c r="A12" s="299">
        <v>1887</v>
      </c>
      <c r="B12" s="309"/>
      <c r="C12" s="115"/>
      <c r="D12" s="17"/>
      <c r="E12" s="17"/>
      <c r="F12" s="17"/>
      <c r="G12" s="17"/>
      <c r="H12" s="17"/>
      <c r="I12" s="17"/>
      <c r="J12" s="156"/>
    </row>
    <row r="13" spans="1:10" ht="18" customHeight="1" x14ac:dyDescent="0.25">
      <c r="A13" s="299">
        <v>1892</v>
      </c>
      <c r="B13" s="309">
        <v>1.8673800000000001E-2</v>
      </c>
      <c r="C13" s="115">
        <v>2.00713E-2</v>
      </c>
      <c r="D13" s="17">
        <v>1.8228999999999999E-3</v>
      </c>
      <c r="E13" s="17">
        <v>1.0680500000000001E-2</v>
      </c>
      <c r="F13" s="17">
        <v>2.65011E-2</v>
      </c>
      <c r="G13" s="17">
        <v>2.46181E-2</v>
      </c>
      <c r="H13" s="17">
        <v>1.17252E-2</v>
      </c>
      <c r="I13" s="17">
        <v>2.8680600000000001E-2</v>
      </c>
      <c r="J13" s="156">
        <v>1.8764300000000001E-2</v>
      </c>
    </row>
    <row r="14" spans="1:10" ht="18" customHeight="1" x14ac:dyDescent="0.25">
      <c r="A14" s="299">
        <v>1897</v>
      </c>
      <c r="B14" s="309">
        <v>1.3432400000000001E-2</v>
      </c>
      <c r="C14" s="115">
        <v>1.5424200000000001E-2</v>
      </c>
      <c r="D14" s="17">
        <v>1.4197700000000001E-2</v>
      </c>
      <c r="E14" s="17">
        <v>5.0984000000000003E-3</v>
      </c>
      <c r="F14" s="17">
        <v>1.83048E-2</v>
      </c>
      <c r="G14" s="17">
        <v>1.1773799999999999E-2</v>
      </c>
      <c r="H14" s="17">
        <v>9.4500000000000001E-3</v>
      </c>
      <c r="I14" s="17">
        <v>1.6874799999999999E-2</v>
      </c>
      <c r="J14" s="156">
        <v>1.62027E-2</v>
      </c>
    </row>
    <row r="15" spans="1:10" ht="18" customHeight="1" x14ac:dyDescent="0.25">
      <c r="A15" s="299">
        <v>1902</v>
      </c>
      <c r="B15" s="309">
        <v>7.0801799999999998E-2</v>
      </c>
      <c r="C15" s="115">
        <v>8.3798600000000001E-2</v>
      </c>
      <c r="D15" s="17">
        <v>2.8948600000000001E-2</v>
      </c>
      <c r="E15" s="17">
        <v>6.7403299999999999E-2</v>
      </c>
      <c r="F15" s="17">
        <v>7.8126100000000004E-2</v>
      </c>
      <c r="G15" s="17">
        <v>0.14311950000000001</v>
      </c>
      <c r="H15" s="17">
        <v>6.0023399999999998E-2</v>
      </c>
      <c r="I15" s="17">
        <v>5.7481200000000003E-2</v>
      </c>
      <c r="J15" s="156">
        <v>4.8088100000000002E-2</v>
      </c>
    </row>
    <row r="16" spans="1:10" ht="18" customHeight="1" x14ac:dyDescent="0.25">
      <c r="A16" s="299">
        <v>1907</v>
      </c>
      <c r="B16" s="309">
        <v>6.0353299999999999E-2</v>
      </c>
      <c r="C16" s="115">
        <v>6.5986900000000001E-2</v>
      </c>
      <c r="D16" s="17">
        <v>3.5313999999999998E-2</v>
      </c>
      <c r="E16" s="17">
        <v>7.3721099999999998E-2</v>
      </c>
      <c r="F16" s="17">
        <v>0.12180879999999999</v>
      </c>
      <c r="G16" s="17">
        <v>5.28128E-2</v>
      </c>
      <c r="H16" s="17">
        <v>7.1882500000000002E-2</v>
      </c>
      <c r="I16" s="17">
        <v>4.2232899999999997E-2</v>
      </c>
      <c r="J16" s="156">
        <v>4.5565799999999997E-2</v>
      </c>
    </row>
    <row r="17" spans="1:10" ht="18" customHeight="1" x14ac:dyDescent="0.25">
      <c r="A17" s="299">
        <v>1912</v>
      </c>
      <c r="B17" s="309">
        <v>4.4981E-2</v>
      </c>
      <c r="C17" s="115">
        <v>5.0123099999999997E-2</v>
      </c>
      <c r="D17" s="17">
        <v>5.4879699999999997E-2</v>
      </c>
      <c r="E17" s="17">
        <v>5.3576400000000003E-2</v>
      </c>
      <c r="F17" s="17">
        <v>5.0262500000000002E-2</v>
      </c>
      <c r="G17" s="17">
        <v>5.3346600000000001E-2</v>
      </c>
      <c r="H17" s="17">
        <v>5.7609199999999999E-2</v>
      </c>
      <c r="I17" s="17">
        <v>4.45669E-2</v>
      </c>
      <c r="J17" s="156">
        <v>2.3725900000000001E-2</v>
      </c>
    </row>
    <row r="18" spans="1:10" ht="18" customHeight="1" x14ac:dyDescent="0.25">
      <c r="A18" s="299">
        <v>1922</v>
      </c>
      <c r="B18" s="309">
        <v>6.8658300000000005E-2</v>
      </c>
      <c r="C18" s="115">
        <v>8.0265000000000003E-2</v>
      </c>
      <c r="D18" s="17">
        <v>2.7750899999999998E-2</v>
      </c>
      <c r="E18" s="17">
        <v>4.88233E-2</v>
      </c>
      <c r="F18" s="17">
        <v>8.4096000000000004E-2</v>
      </c>
      <c r="G18" s="17">
        <v>6.8922800000000006E-2</v>
      </c>
      <c r="H18" s="17">
        <v>4.7675799999999997E-2</v>
      </c>
      <c r="I18" s="17">
        <v>7.8233899999999995E-2</v>
      </c>
      <c r="J18" s="156">
        <v>5.4801500000000003E-2</v>
      </c>
    </row>
    <row r="19" spans="1:10" ht="18" customHeight="1" x14ac:dyDescent="0.25">
      <c r="A19" s="299">
        <v>1927</v>
      </c>
      <c r="B19" s="309">
        <v>5.3971900000000003E-2</v>
      </c>
      <c r="C19" s="115">
        <v>5.7549799999999998E-2</v>
      </c>
      <c r="D19" s="17">
        <v>4.1251099999999999E-2</v>
      </c>
      <c r="E19" s="17">
        <v>2.9173399999999999E-2</v>
      </c>
      <c r="F19" s="17">
        <v>6.7631300000000005E-2</v>
      </c>
      <c r="G19" s="17">
        <v>7.4276200000000001E-2</v>
      </c>
      <c r="H19" s="17">
        <v>4.3817399999999999E-2</v>
      </c>
      <c r="I19" s="17">
        <v>4.5519900000000002E-2</v>
      </c>
      <c r="J19" s="156">
        <v>3.80401E-2</v>
      </c>
    </row>
    <row r="20" spans="1:10" ht="18" customHeight="1" x14ac:dyDescent="0.25">
      <c r="A20" s="299">
        <v>1932</v>
      </c>
      <c r="B20" s="309">
        <v>5.5206600000000002E-2</v>
      </c>
      <c r="C20" s="115">
        <v>5.3586599999999998E-2</v>
      </c>
      <c r="D20" s="17">
        <v>5.7135900000000003E-2</v>
      </c>
      <c r="E20" s="17">
        <v>7.5168299999999993E-2</v>
      </c>
      <c r="F20" s="17">
        <v>0.16316310000000001</v>
      </c>
      <c r="G20" s="17">
        <v>7.9632400000000006E-2</v>
      </c>
      <c r="H20" s="17">
        <v>4.1585999999999998E-2</v>
      </c>
      <c r="I20" s="17">
        <v>4.07579E-2</v>
      </c>
      <c r="J20" s="156">
        <v>5.6243099999999997E-2</v>
      </c>
    </row>
    <row r="21" spans="1:10" ht="18" customHeight="1" x14ac:dyDescent="0.25">
      <c r="A21" s="299">
        <v>1937</v>
      </c>
      <c r="B21" s="309">
        <v>6.7747500000000002E-2</v>
      </c>
      <c r="C21" s="115">
        <v>6.0087500000000002E-2</v>
      </c>
      <c r="D21" s="17">
        <v>4.8122400000000003E-2</v>
      </c>
      <c r="E21" s="17">
        <v>4.5807599999999997E-2</v>
      </c>
      <c r="F21" s="17">
        <v>0.1506672</v>
      </c>
      <c r="G21" s="17">
        <v>6.7362099999999994E-2</v>
      </c>
      <c r="H21" s="17">
        <v>6.0063100000000001E-2</v>
      </c>
      <c r="I21" s="17">
        <v>6.1476700000000002E-2</v>
      </c>
      <c r="J21" s="156">
        <v>4.0316600000000001E-2</v>
      </c>
    </row>
    <row r="22" spans="1:10" ht="18" customHeight="1" x14ac:dyDescent="0.25">
      <c r="A22" s="377">
        <v>1942</v>
      </c>
      <c r="B22" s="309">
        <v>4.3309800000000002E-2</v>
      </c>
      <c r="C22" s="115">
        <v>4.1637100000000003E-2</v>
      </c>
      <c r="D22" s="17">
        <v>0.1555936</v>
      </c>
      <c r="E22" s="17">
        <v>2.8198600000000001E-2</v>
      </c>
      <c r="F22" s="17">
        <v>5.1176199999999998E-2</v>
      </c>
      <c r="G22" s="17">
        <v>5.2977000000000003E-2</v>
      </c>
      <c r="H22" s="17">
        <v>4.6176200000000001E-2</v>
      </c>
      <c r="I22" s="17">
        <v>3.7286399999999997E-2</v>
      </c>
      <c r="J22" s="156">
        <v>2.8101500000000001E-2</v>
      </c>
    </row>
    <row r="23" spans="1:10" ht="18" customHeight="1" x14ac:dyDescent="0.25">
      <c r="A23" s="305">
        <v>1947</v>
      </c>
      <c r="B23" s="309">
        <v>5.9972400000000002E-2</v>
      </c>
      <c r="C23" s="115">
        <v>6.4446600000000007E-2</v>
      </c>
      <c r="D23" s="17">
        <v>1.52339E-2</v>
      </c>
      <c r="E23" s="17">
        <v>4.8029700000000002E-2</v>
      </c>
      <c r="F23" s="17">
        <v>4.93455E-2</v>
      </c>
      <c r="G23" s="17">
        <v>4.5929499999999998E-2</v>
      </c>
      <c r="H23" s="17">
        <v>5.2727599999999999E-2</v>
      </c>
      <c r="I23" s="17">
        <v>6.7990200000000001E-2</v>
      </c>
      <c r="J23" s="156">
        <v>5.9434399999999998E-2</v>
      </c>
    </row>
    <row r="24" spans="1:10" ht="18" customHeight="1" x14ac:dyDescent="0.25">
      <c r="A24" s="439">
        <v>1952</v>
      </c>
      <c r="B24" s="309">
        <v>4.8066400000000002E-2</v>
      </c>
      <c r="C24" s="115">
        <v>6.5578300000000006E-2</v>
      </c>
      <c r="D24" s="17">
        <v>3.2466500000000002E-2</v>
      </c>
      <c r="E24" s="17">
        <v>1.6318900000000001E-2</v>
      </c>
      <c r="F24" s="17">
        <v>2.6921899999999999E-2</v>
      </c>
      <c r="G24" s="17">
        <v>6.3448199999999996E-2</v>
      </c>
      <c r="H24" s="17">
        <v>4.4155100000000003E-2</v>
      </c>
      <c r="I24" s="17">
        <v>6.42345E-2</v>
      </c>
      <c r="J24" s="156">
        <v>3.5218800000000001E-2</v>
      </c>
    </row>
    <row r="25" spans="1:10" ht="18" customHeight="1" x14ac:dyDescent="0.25">
      <c r="A25" s="439">
        <v>1957</v>
      </c>
      <c r="B25" s="309">
        <v>3.1840599999999997E-2</v>
      </c>
      <c r="C25" s="115">
        <v>3.5928700000000001E-2</v>
      </c>
      <c r="D25" s="17">
        <v>2.0421999999999999E-2</v>
      </c>
      <c r="E25" s="17">
        <v>4.7049800000000003E-2</v>
      </c>
      <c r="F25" s="17">
        <v>5.5354300000000002E-2</v>
      </c>
      <c r="G25" s="17">
        <v>3.6131499999999997E-2</v>
      </c>
      <c r="H25" s="17">
        <v>3.1895899999999998E-2</v>
      </c>
      <c r="I25" s="17">
        <v>3.4924400000000001E-2</v>
      </c>
      <c r="J25" s="156">
        <v>2.4047099999999998E-2</v>
      </c>
    </row>
    <row r="26" spans="1:10" ht="18" customHeight="1" thickBot="1" x14ac:dyDescent="0.3">
      <c r="A26" s="288"/>
      <c r="B26" s="310"/>
      <c r="C26" s="311"/>
      <c r="D26" s="293"/>
      <c r="E26" s="293"/>
      <c r="F26" s="293"/>
      <c r="G26" s="293"/>
      <c r="H26" s="293"/>
      <c r="I26" s="293"/>
      <c r="J26" s="294"/>
    </row>
    <row r="27" spans="1:10" ht="18" customHeight="1" thickBot="1" x14ac:dyDescent="0.3">
      <c r="A27" s="434"/>
      <c r="B27" s="310"/>
      <c r="C27" s="311"/>
      <c r="D27" s="293"/>
      <c r="E27" s="293"/>
      <c r="F27" s="293"/>
      <c r="G27" s="293"/>
      <c r="H27" s="293"/>
      <c r="I27" s="293"/>
      <c r="J27" s="294"/>
    </row>
    <row r="28" spans="1:10" ht="16.5" customHeight="1" thickBot="1" x14ac:dyDescent="0.3">
      <c r="A28" s="300"/>
      <c r="B28" s="290" t="s">
        <v>50</v>
      </c>
      <c r="C28" s="290" t="s">
        <v>41</v>
      </c>
      <c r="D28" s="290" t="s">
        <v>42</v>
      </c>
      <c r="E28" s="290" t="s">
        <v>43</v>
      </c>
      <c r="F28" s="290" t="s">
        <v>44</v>
      </c>
      <c r="G28" s="290" t="s">
        <v>45</v>
      </c>
      <c r="H28" s="290" t="s">
        <v>46</v>
      </c>
      <c r="I28" s="290" t="s">
        <v>47</v>
      </c>
      <c r="J28" s="291" t="s">
        <v>48</v>
      </c>
    </row>
    <row r="29" spans="1:10" ht="3" customHeight="1" thickBot="1" x14ac:dyDescent="0.3">
      <c r="A29" s="298" t="s">
        <v>594</v>
      </c>
      <c r="B29" s="5"/>
      <c r="C29" s="5" t="s">
        <v>454</v>
      </c>
      <c r="D29" s="5" t="s">
        <v>455</v>
      </c>
      <c r="E29" s="5" t="s">
        <v>456</v>
      </c>
      <c r="F29" s="5" t="s">
        <v>457</v>
      </c>
      <c r="G29" s="5" t="s">
        <v>458</v>
      </c>
      <c r="H29" s="9" t="s">
        <v>459</v>
      </c>
      <c r="I29" s="9" t="s">
        <v>460</v>
      </c>
      <c r="J29" s="113" t="s">
        <v>461</v>
      </c>
    </row>
    <row r="30" spans="1:10" ht="18" customHeight="1" x14ac:dyDescent="0.25">
      <c r="A30" s="453">
        <v>1872</v>
      </c>
      <c r="B30" s="454"/>
      <c r="C30" s="454"/>
      <c r="D30" s="454"/>
      <c r="E30" s="454">
        <v>0</v>
      </c>
      <c r="F30" s="454">
        <v>3.0151000000000002E-3</v>
      </c>
      <c r="G30" s="454">
        <v>7.9944000000000005E-3</v>
      </c>
      <c r="H30" s="454">
        <v>1.46035E-2</v>
      </c>
      <c r="I30" s="454">
        <v>2.4282399999999999E-2</v>
      </c>
      <c r="J30" s="455">
        <v>4.1358999999999996E-3</v>
      </c>
    </row>
    <row r="31" spans="1:10" ht="18" customHeight="1" x14ac:dyDescent="0.25">
      <c r="A31" s="456">
        <v>1877</v>
      </c>
      <c r="B31" s="17"/>
      <c r="C31" s="17"/>
      <c r="D31" s="17"/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22">
        <v>0</v>
      </c>
    </row>
    <row r="32" spans="1:10" ht="18" customHeight="1" x14ac:dyDescent="0.25">
      <c r="A32" s="456">
        <v>1882</v>
      </c>
      <c r="B32" s="17"/>
      <c r="C32" s="17"/>
      <c r="D32" s="17"/>
      <c r="E32" s="17">
        <v>1.7588800000000002E-2</v>
      </c>
      <c r="F32" s="17">
        <v>1.47105E-2</v>
      </c>
      <c r="G32" s="17">
        <v>2.3998100000000001E-2</v>
      </c>
      <c r="H32" s="17">
        <v>3.3977800000000002E-2</v>
      </c>
      <c r="I32" s="17">
        <v>4.0239700000000003E-2</v>
      </c>
      <c r="J32" s="122">
        <v>3.34186E-2</v>
      </c>
    </row>
    <row r="33" spans="1:10" ht="18" customHeight="1" x14ac:dyDescent="0.25">
      <c r="A33" s="456">
        <v>1887</v>
      </c>
      <c r="B33" s="17"/>
      <c r="C33" s="17"/>
      <c r="D33" s="17">
        <v>0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22">
        <v>0</v>
      </c>
    </row>
    <row r="34" spans="1:10" ht="18" customHeight="1" x14ac:dyDescent="0.25">
      <c r="A34" s="456">
        <v>1892</v>
      </c>
      <c r="B34" s="17"/>
      <c r="C34" s="17"/>
      <c r="D34" s="17"/>
      <c r="E34" s="17">
        <v>3.4199999999999999E-6</v>
      </c>
      <c r="F34" s="17">
        <v>7.7929999999999996E-3</v>
      </c>
      <c r="G34" s="17">
        <v>1.06785E-2</v>
      </c>
      <c r="H34" s="17">
        <v>2.2847300000000001E-2</v>
      </c>
      <c r="I34" s="17">
        <v>2.14015E-2</v>
      </c>
      <c r="J34" s="122">
        <v>1.4037900000000001E-2</v>
      </c>
    </row>
    <row r="35" spans="1:10" ht="18" customHeight="1" x14ac:dyDescent="0.25">
      <c r="A35" s="456">
        <v>1897</v>
      </c>
      <c r="B35" s="17"/>
      <c r="C35" s="17"/>
      <c r="D35" s="17"/>
      <c r="E35" s="17">
        <v>4.7802000000000001E-3</v>
      </c>
      <c r="F35" s="17">
        <v>4.6855999999999998E-3</v>
      </c>
      <c r="G35" s="17">
        <v>8.9172999999999995E-3</v>
      </c>
      <c r="H35" s="17">
        <v>1.4850199999999999E-2</v>
      </c>
      <c r="I35" s="17">
        <v>1.71205E-2</v>
      </c>
      <c r="J35" s="122">
        <v>6.3594999999999997E-3</v>
      </c>
    </row>
    <row r="36" spans="1:10" ht="18" customHeight="1" x14ac:dyDescent="0.25">
      <c r="A36" s="456">
        <v>1902</v>
      </c>
      <c r="B36" s="17"/>
      <c r="C36" s="17"/>
      <c r="D36" s="17"/>
      <c r="E36" s="17">
        <v>0.37773089999999998</v>
      </c>
      <c r="F36" s="17">
        <v>0.2295295</v>
      </c>
      <c r="G36" s="17">
        <v>0.10151200000000001</v>
      </c>
      <c r="H36" s="17">
        <v>9.5460799999999998E-2</v>
      </c>
      <c r="I36" s="17">
        <v>5.59097E-2</v>
      </c>
      <c r="J36" s="122">
        <v>4.0446799999999998E-2</v>
      </c>
    </row>
    <row r="37" spans="1:10" ht="18" customHeight="1" x14ac:dyDescent="0.25">
      <c r="A37" s="456">
        <v>1907</v>
      </c>
      <c r="B37" s="17"/>
      <c r="C37" s="17"/>
      <c r="D37" s="17"/>
      <c r="E37" s="17">
        <v>0.1182551</v>
      </c>
      <c r="F37" s="17">
        <v>0.1287198</v>
      </c>
      <c r="G37" s="17">
        <v>7.9483399999999996E-2</v>
      </c>
      <c r="H37" s="17">
        <v>8.8766899999999996E-2</v>
      </c>
      <c r="I37" s="17">
        <v>5.33123E-2</v>
      </c>
      <c r="J37" s="122">
        <v>2.9872900000000001E-2</v>
      </c>
    </row>
    <row r="38" spans="1:10" ht="18" customHeight="1" x14ac:dyDescent="0.25">
      <c r="A38" s="456">
        <v>1912</v>
      </c>
      <c r="B38" s="17"/>
      <c r="C38" s="17"/>
      <c r="D38" s="17"/>
      <c r="E38" s="17">
        <v>0.1172619</v>
      </c>
      <c r="F38" s="17">
        <v>4.27185E-2</v>
      </c>
      <c r="G38" s="17">
        <v>5.2352700000000002E-2</v>
      </c>
      <c r="H38" s="17">
        <v>6.5904000000000004E-2</v>
      </c>
      <c r="I38" s="17">
        <v>4.3577900000000003E-2</v>
      </c>
      <c r="J38" s="122">
        <v>1.99563E-2</v>
      </c>
    </row>
    <row r="39" spans="1:10" ht="18" customHeight="1" x14ac:dyDescent="0.25">
      <c r="A39" s="456">
        <v>1922</v>
      </c>
      <c r="B39" s="17"/>
      <c r="C39" s="17"/>
      <c r="D39" s="17">
        <v>2.1659299999999999E-2</v>
      </c>
      <c r="E39" s="17">
        <v>0.1045079</v>
      </c>
      <c r="F39" s="17">
        <v>5.4447700000000002E-2</v>
      </c>
      <c r="G39" s="17">
        <v>7.5886700000000001E-2</v>
      </c>
      <c r="H39" s="17">
        <v>7.5287800000000002E-2</v>
      </c>
      <c r="I39" s="17">
        <v>6.2959299999999996E-2</v>
      </c>
      <c r="J39" s="122">
        <v>6.7683300000000002E-2</v>
      </c>
    </row>
    <row r="40" spans="1:10" ht="18" customHeight="1" x14ac:dyDescent="0.25">
      <c r="A40" s="456">
        <v>1927</v>
      </c>
      <c r="B40" s="17"/>
      <c r="C40" s="17"/>
      <c r="D40" s="17">
        <v>8.3083799999999999E-2</v>
      </c>
      <c r="E40" s="17">
        <v>5.04999E-2</v>
      </c>
      <c r="F40" s="17">
        <v>4.2075899999999999E-2</v>
      </c>
      <c r="G40" s="17">
        <v>4.4899300000000003E-2</v>
      </c>
      <c r="H40" s="17">
        <v>6.8857600000000005E-2</v>
      </c>
      <c r="I40" s="17">
        <v>4.0121999999999998E-2</v>
      </c>
      <c r="J40" s="122">
        <v>6.0295099999999997E-2</v>
      </c>
    </row>
    <row r="41" spans="1:10" ht="18" customHeight="1" x14ac:dyDescent="0.25">
      <c r="A41" s="456">
        <v>1932</v>
      </c>
      <c r="B41" s="17"/>
      <c r="C41" s="17"/>
      <c r="D41" s="17">
        <v>0.25229849999999998</v>
      </c>
      <c r="E41" s="17">
        <v>0.1455505</v>
      </c>
      <c r="F41" s="17">
        <v>9.4481599999999999E-2</v>
      </c>
      <c r="G41" s="17">
        <v>8.7946300000000005E-2</v>
      </c>
      <c r="H41" s="17">
        <v>6.4102800000000001E-2</v>
      </c>
      <c r="I41" s="17">
        <v>5.7616399999999998E-2</v>
      </c>
      <c r="J41" s="122">
        <v>1.47472E-2</v>
      </c>
    </row>
    <row r="42" spans="1:10" ht="18" customHeight="1" x14ac:dyDescent="0.25">
      <c r="A42" s="456">
        <v>1937</v>
      </c>
      <c r="B42" s="17"/>
      <c r="C42" s="17">
        <v>0.60434790000000005</v>
      </c>
      <c r="D42" s="17">
        <v>0.13473950000000001</v>
      </c>
      <c r="E42" s="17">
        <v>7.5446200000000005E-2</v>
      </c>
      <c r="F42" s="17">
        <v>7.5350600000000004E-2</v>
      </c>
      <c r="G42" s="17">
        <v>8.4962599999999999E-2</v>
      </c>
      <c r="H42" s="17">
        <v>8.0708000000000002E-2</v>
      </c>
      <c r="I42" s="17">
        <v>4.4547000000000003E-2</v>
      </c>
      <c r="J42" s="122">
        <v>6.8248799999999998E-2</v>
      </c>
    </row>
    <row r="43" spans="1:10" ht="18" customHeight="1" x14ac:dyDescent="0.25">
      <c r="A43" s="456">
        <v>1942</v>
      </c>
      <c r="B43" s="17"/>
      <c r="C43" s="17"/>
      <c r="D43" s="17">
        <v>0.43590420000000002</v>
      </c>
      <c r="E43" s="17">
        <v>9.5407500000000006E-2</v>
      </c>
      <c r="F43" s="17">
        <v>6.2414600000000001E-2</v>
      </c>
      <c r="G43" s="17">
        <v>5.9123299999999997E-2</v>
      </c>
      <c r="H43" s="17">
        <v>5.5642299999999999E-2</v>
      </c>
      <c r="I43" s="17">
        <v>3.4148100000000001E-2</v>
      </c>
      <c r="J43" s="122">
        <v>3.2839599999999997E-2</v>
      </c>
    </row>
    <row r="44" spans="1:10" ht="18" customHeight="1" x14ac:dyDescent="0.25">
      <c r="A44" s="456">
        <v>1947</v>
      </c>
      <c r="B44" s="17"/>
      <c r="C44" s="17">
        <v>0.112932</v>
      </c>
      <c r="D44" s="17">
        <v>5.0310399999999998E-2</v>
      </c>
      <c r="E44" s="17">
        <v>4.5664999999999997E-2</v>
      </c>
      <c r="F44" s="17">
        <v>4.3879599999999998E-2</v>
      </c>
      <c r="G44" s="17">
        <v>6.6242499999999996E-2</v>
      </c>
      <c r="H44" s="17">
        <v>4.71209E-2</v>
      </c>
      <c r="I44" s="17">
        <v>6.6342700000000004E-2</v>
      </c>
      <c r="J44" s="122">
        <v>7.0812299999999995E-2</v>
      </c>
    </row>
    <row r="45" spans="1:10" ht="18" customHeight="1" x14ac:dyDescent="0.25">
      <c r="A45" s="456">
        <v>1952</v>
      </c>
      <c r="B45" s="17"/>
      <c r="C45" s="17"/>
      <c r="D45" s="17">
        <v>5.2927000000000002E-2</v>
      </c>
      <c r="E45" s="17">
        <v>2.70239E-2</v>
      </c>
      <c r="F45" s="17">
        <v>1.4732500000000001E-2</v>
      </c>
      <c r="G45" s="17">
        <v>1.55721E-2</v>
      </c>
      <c r="H45" s="17">
        <v>3.7496599999999998E-2</v>
      </c>
      <c r="I45" s="17">
        <v>8.3047899999999994E-2</v>
      </c>
      <c r="J45" s="122">
        <v>4.62768E-2</v>
      </c>
    </row>
    <row r="46" spans="1:10" ht="18" customHeight="1" x14ac:dyDescent="0.25">
      <c r="A46" s="456">
        <v>1957</v>
      </c>
      <c r="B46" s="17"/>
      <c r="C46" s="17">
        <v>0.13982610000000001</v>
      </c>
      <c r="D46" s="17">
        <v>2.1921599999999999E-2</v>
      </c>
      <c r="E46" s="17">
        <v>2.09973E-2</v>
      </c>
      <c r="F46" s="17">
        <v>2.2463299999999999E-2</v>
      </c>
      <c r="G46" s="17">
        <v>2.9088800000000001E-2</v>
      </c>
      <c r="H46" s="17">
        <v>4.18083E-2</v>
      </c>
      <c r="I46" s="17">
        <v>2.5771800000000001E-2</v>
      </c>
      <c r="J46" s="122">
        <v>3.3950399999999999E-2</v>
      </c>
    </row>
    <row r="47" spans="1:10" ht="18" customHeight="1" thickBot="1" x14ac:dyDescent="0.3">
      <c r="A47" s="457"/>
      <c r="B47" s="293"/>
      <c r="C47" s="293"/>
      <c r="D47" s="293"/>
      <c r="E47" s="293"/>
      <c r="F47" s="293"/>
      <c r="G47" s="293"/>
      <c r="H47" s="293"/>
      <c r="I47" s="293"/>
      <c r="J47" s="458"/>
    </row>
    <row r="48" spans="1:10" ht="18" customHeight="1" x14ac:dyDescent="0.25">
      <c r="A48" s="584"/>
      <c r="B48" s="537" t="s">
        <v>621</v>
      </c>
      <c r="C48" s="537"/>
      <c r="D48" s="537"/>
      <c r="E48" s="537"/>
      <c r="F48" s="604"/>
      <c r="G48" s="604"/>
      <c r="H48" s="604"/>
      <c r="I48" s="604"/>
      <c r="J48" s="605"/>
    </row>
    <row r="49" spans="1:11" ht="18" customHeight="1" x14ac:dyDescent="0.25">
      <c r="A49" s="584"/>
      <c r="B49" s="604"/>
      <c r="C49" s="604"/>
      <c r="D49" s="604"/>
      <c r="E49" s="604"/>
      <c r="F49" s="604"/>
      <c r="G49" s="604"/>
      <c r="H49" s="604"/>
      <c r="I49" s="604"/>
      <c r="J49" s="605"/>
    </row>
    <row r="50" spans="1:11" ht="18" customHeight="1" x14ac:dyDescent="0.25">
      <c r="A50" s="585"/>
      <c r="B50" s="296" t="s">
        <v>53</v>
      </c>
      <c r="C50" s="11" t="s">
        <v>54</v>
      </c>
      <c r="D50" s="11" t="s">
        <v>23</v>
      </c>
      <c r="E50" s="11" t="s">
        <v>24</v>
      </c>
      <c r="F50" s="11" t="s">
        <v>25</v>
      </c>
      <c r="G50" s="11" t="s">
        <v>26</v>
      </c>
      <c r="H50" s="11" t="s">
        <v>27</v>
      </c>
      <c r="I50" s="11" t="s">
        <v>28</v>
      </c>
      <c r="J50" s="155" t="s">
        <v>29</v>
      </c>
    </row>
    <row r="51" spans="1:11" ht="1.95" customHeight="1" x14ac:dyDescent="0.25">
      <c r="A51" s="298" t="s">
        <v>594</v>
      </c>
      <c r="B51" s="5" t="s">
        <v>63</v>
      </c>
      <c r="C51" s="5" t="s">
        <v>462</v>
      </c>
      <c r="D51" s="5" t="s">
        <v>463</v>
      </c>
      <c r="E51" s="5" t="s">
        <v>464</v>
      </c>
      <c r="F51" s="5" t="s">
        <v>465</v>
      </c>
      <c r="G51" s="5" t="s">
        <v>466</v>
      </c>
      <c r="H51" s="9" t="s">
        <v>467</v>
      </c>
      <c r="I51" s="9" t="s">
        <v>468</v>
      </c>
      <c r="J51" s="113" t="s">
        <v>469</v>
      </c>
      <c r="K51" t="s">
        <v>468</v>
      </c>
    </row>
    <row r="52" spans="1:11" ht="18" customHeight="1" x14ac:dyDescent="0.25">
      <c r="A52" s="299">
        <v>1807</v>
      </c>
      <c r="B52" s="48">
        <v>0.37908239999999999</v>
      </c>
      <c r="C52" s="17">
        <v>0.38986140000000002</v>
      </c>
      <c r="D52" s="17">
        <v>0.10464130000000001</v>
      </c>
      <c r="E52" s="17">
        <v>0.22140360000000001</v>
      </c>
      <c r="F52" s="17">
        <v>0.1707254</v>
      </c>
      <c r="G52" s="17">
        <v>0.38873960000000002</v>
      </c>
      <c r="H52" s="17">
        <v>0.35830859999999998</v>
      </c>
      <c r="I52" s="17">
        <v>0.35896210000000001</v>
      </c>
      <c r="J52" s="156">
        <v>0.45283309999999999</v>
      </c>
    </row>
    <row r="53" spans="1:11" ht="18" customHeight="1" x14ac:dyDescent="0.25">
      <c r="A53" s="299">
        <v>1812</v>
      </c>
      <c r="B53" s="48">
        <v>0.3938354</v>
      </c>
      <c r="C53" s="17">
        <v>0.40502100000000002</v>
      </c>
      <c r="D53" s="17">
        <v>0.1676494</v>
      </c>
      <c r="E53" s="17">
        <v>0.33274510000000002</v>
      </c>
      <c r="F53" s="17">
        <v>0.21758530000000001</v>
      </c>
      <c r="G53" s="17">
        <v>0.2577875</v>
      </c>
      <c r="H53" s="17">
        <v>0.49199860000000001</v>
      </c>
      <c r="I53" s="17">
        <v>0.41690250000000001</v>
      </c>
      <c r="J53" s="156">
        <v>0.30713040000000003</v>
      </c>
    </row>
    <row r="54" spans="1:11" ht="18" customHeight="1" x14ac:dyDescent="0.25">
      <c r="A54" s="299">
        <v>1817</v>
      </c>
      <c r="B54" s="48">
        <v>0.35064250000000002</v>
      </c>
      <c r="C54" s="17">
        <v>0.3387019</v>
      </c>
      <c r="D54" s="17">
        <v>6.6616099999999998E-2</v>
      </c>
      <c r="E54" s="17">
        <v>0.161523</v>
      </c>
      <c r="F54" s="17">
        <v>0.36079729999999999</v>
      </c>
      <c r="G54" s="17">
        <v>0.35506159999999998</v>
      </c>
      <c r="H54" s="17">
        <v>0.32424700000000001</v>
      </c>
      <c r="I54" s="17">
        <v>0.24240510000000001</v>
      </c>
      <c r="J54" s="156">
        <v>0.40630070000000001</v>
      </c>
    </row>
    <row r="55" spans="1:11" ht="18" customHeight="1" x14ac:dyDescent="0.25">
      <c r="A55" s="299">
        <v>1822</v>
      </c>
      <c r="B55" s="48">
        <v>0.29418739999999999</v>
      </c>
      <c r="C55" s="17">
        <v>0.28410200000000002</v>
      </c>
      <c r="D55" s="17">
        <v>0.22175909999999999</v>
      </c>
      <c r="E55" s="17">
        <v>0.12158049999999999</v>
      </c>
      <c r="F55" s="17">
        <v>0.2354253</v>
      </c>
      <c r="G55" s="17">
        <v>0.24130940000000001</v>
      </c>
      <c r="H55" s="17">
        <v>0.23569470000000001</v>
      </c>
      <c r="I55" s="17">
        <v>0.36135080000000003</v>
      </c>
      <c r="J55" s="156">
        <v>0.47383310000000001</v>
      </c>
    </row>
    <row r="56" spans="1:11" ht="18" customHeight="1" x14ac:dyDescent="0.25">
      <c r="A56" s="299">
        <v>1827</v>
      </c>
      <c r="B56" s="48">
        <v>0.39275890000000002</v>
      </c>
      <c r="C56" s="17">
        <v>0.38419199999999998</v>
      </c>
      <c r="D56" s="17">
        <v>0.20391190000000001</v>
      </c>
      <c r="E56" s="17">
        <v>0.27353260000000001</v>
      </c>
      <c r="F56" s="17">
        <v>0.43393399999999999</v>
      </c>
      <c r="G56" s="17">
        <v>0.4169388</v>
      </c>
      <c r="H56" s="17">
        <v>0.45707950000000003</v>
      </c>
      <c r="I56" s="17">
        <v>0.35988290000000001</v>
      </c>
      <c r="J56" s="156">
        <v>0.33800770000000002</v>
      </c>
    </row>
    <row r="57" spans="1:11" ht="18" customHeight="1" x14ac:dyDescent="0.25">
      <c r="A57" s="299">
        <v>1832</v>
      </c>
      <c r="B57" s="48">
        <v>0.40054269999999997</v>
      </c>
      <c r="C57" s="17">
        <v>0.41297709999999999</v>
      </c>
      <c r="D57" s="17">
        <v>0.16704910000000001</v>
      </c>
      <c r="E57" s="17">
        <v>0.29499320000000001</v>
      </c>
      <c r="F57" s="17">
        <v>0.36788470000000001</v>
      </c>
      <c r="G57" s="17">
        <v>0.38397170000000003</v>
      </c>
      <c r="H57" s="17">
        <v>0.34970289999999998</v>
      </c>
      <c r="I57" s="17">
        <v>0.42548279999999999</v>
      </c>
      <c r="J57" s="156">
        <v>0.36969109999999999</v>
      </c>
    </row>
    <row r="58" spans="1:11" ht="18" customHeight="1" x14ac:dyDescent="0.25">
      <c r="A58" s="299">
        <v>1837</v>
      </c>
      <c r="B58" s="48">
        <v>0.42886790000000002</v>
      </c>
      <c r="C58" s="17">
        <v>0.47926000000000002</v>
      </c>
      <c r="D58" s="17">
        <v>0.28553770000000001</v>
      </c>
      <c r="E58" s="17">
        <v>0.1825832</v>
      </c>
      <c r="F58" s="17">
        <v>0.33849220000000002</v>
      </c>
      <c r="G58" s="17">
        <v>0.44126870000000001</v>
      </c>
      <c r="H58" s="17">
        <v>0.47086719999999999</v>
      </c>
      <c r="I58" s="17">
        <v>0.42886099999999999</v>
      </c>
      <c r="J58" s="156">
        <v>0.41838560000000002</v>
      </c>
    </row>
    <row r="59" spans="1:11" ht="18" customHeight="1" x14ac:dyDescent="0.25">
      <c r="A59" s="299">
        <v>1842</v>
      </c>
      <c r="B59" s="48">
        <v>0.41667080000000001</v>
      </c>
      <c r="C59" s="17">
        <v>0.40017459999999999</v>
      </c>
      <c r="D59" s="17">
        <v>0.22312589999999999</v>
      </c>
      <c r="E59" s="17">
        <v>0.28986000000000001</v>
      </c>
      <c r="F59" s="17">
        <v>0.33402920000000003</v>
      </c>
      <c r="G59" s="17">
        <v>0.38320959999999998</v>
      </c>
      <c r="H59" s="17">
        <v>0.34888380000000002</v>
      </c>
      <c r="I59" s="17">
        <v>0.40485890000000002</v>
      </c>
      <c r="J59" s="156">
        <v>0.51928260000000004</v>
      </c>
    </row>
    <row r="60" spans="1:11" ht="18" customHeight="1" x14ac:dyDescent="0.25">
      <c r="A60" s="299">
        <v>1847</v>
      </c>
      <c r="B60" s="48">
        <v>0.39252369999999998</v>
      </c>
      <c r="C60" s="17">
        <v>0.40665499999999999</v>
      </c>
      <c r="D60" s="17">
        <v>0.15629660000000001</v>
      </c>
      <c r="E60" s="17">
        <v>0.44584410000000002</v>
      </c>
      <c r="F60" s="17">
        <v>0.2669337</v>
      </c>
      <c r="G60" s="17">
        <v>0.37641659999999999</v>
      </c>
      <c r="H60" s="17">
        <v>0.42653780000000002</v>
      </c>
      <c r="I60" s="17">
        <v>0.3759093</v>
      </c>
      <c r="J60" s="156">
        <v>0.36684610000000001</v>
      </c>
    </row>
    <row r="61" spans="1:11" ht="18" customHeight="1" x14ac:dyDescent="0.25">
      <c r="A61" s="299">
        <v>1852</v>
      </c>
      <c r="B61" s="48">
        <v>0.31934010000000002</v>
      </c>
      <c r="C61" s="17">
        <v>0.30643029999999999</v>
      </c>
      <c r="D61" s="17">
        <v>0.13033410000000001</v>
      </c>
      <c r="E61" s="17">
        <v>0.30094389999999999</v>
      </c>
      <c r="F61" s="17">
        <v>0.32382169999999999</v>
      </c>
      <c r="G61" s="17">
        <v>0.25498569999999998</v>
      </c>
      <c r="H61" s="17">
        <v>0.30921169999999998</v>
      </c>
      <c r="I61" s="17">
        <v>0.26758559999999998</v>
      </c>
      <c r="J61" s="156">
        <v>0.2373468</v>
      </c>
    </row>
    <row r="62" spans="1:11" ht="18" customHeight="1" x14ac:dyDescent="0.25">
      <c r="A62" s="299">
        <v>1857</v>
      </c>
      <c r="B62" s="48">
        <v>0.36880000000000002</v>
      </c>
      <c r="C62" s="17">
        <v>0.3549293</v>
      </c>
      <c r="D62" s="17">
        <v>0.17733499999999999</v>
      </c>
      <c r="E62" s="17">
        <v>7.3161900000000002E-2</v>
      </c>
      <c r="F62" s="17">
        <v>0.2368238</v>
      </c>
      <c r="G62" s="17">
        <v>0.321795</v>
      </c>
      <c r="H62" s="17">
        <v>0.42656870000000002</v>
      </c>
      <c r="I62" s="17">
        <v>0.35219040000000001</v>
      </c>
      <c r="J62" s="156">
        <v>0.23505119999999999</v>
      </c>
    </row>
    <row r="63" spans="1:11" ht="18" customHeight="1" x14ac:dyDescent="0.25">
      <c r="A63" s="299">
        <v>1862</v>
      </c>
      <c r="B63" s="48">
        <v>0.3966055</v>
      </c>
      <c r="C63" s="17">
        <v>0.39978229999999998</v>
      </c>
      <c r="D63" s="17">
        <v>0.13903550000000001</v>
      </c>
      <c r="E63" s="17">
        <v>0.35142760000000001</v>
      </c>
      <c r="F63" s="17">
        <v>0.2453795</v>
      </c>
      <c r="G63" s="17">
        <v>0.36540220000000001</v>
      </c>
      <c r="H63" s="17">
        <v>0.44801069999999998</v>
      </c>
      <c r="I63" s="17">
        <v>0.31807150000000001</v>
      </c>
      <c r="J63" s="156">
        <v>0.35632550000000002</v>
      </c>
    </row>
    <row r="64" spans="1:11" ht="18" customHeight="1" x14ac:dyDescent="0.25">
      <c r="A64" s="299">
        <v>1867</v>
      </c>
      <c r="B64" s="48">
        <v>0.34856219999999999</v>
      </c>
      <c r="C64" s="17">
        <v>0.33110820000000002</v>
      </c>
      <c r="D64" s="17">
        <v>5.8736799999999999E-2</v>
      </c>
      <c r="E64" s="17">
        <v>0.1761267</v>
      </c>
      <c r="F64" s="17">
        <v>0.35223209999999999</v>
      </c>
      <c r="G64" s="17">
        <v>0.30837189999999998</v>
      </c>
      <c r="H64" s="17">
        <v>0.29635030000000001</v>
      </c>
      <c r="I64" s="17">
        <v>0.28723539999999997</v>
      </c>
      <c r="J64" s="156">
        <v>0.28326820000000003</v>
      </c>
    </row>
    <row r="65" spans="1:10" ht="18" customHeight="1" x14ac:dyDescent="0.25">
      <c r="A65" s="299">
        <v>1872</v>
      </c>
      <c r="B65" s="48">
        <v>0.3556262</v>
      </c>
      <c r="C65" s="17">
        <v>0.35229080000000002</v>
      </c>
      <c r="D65" s="17">
        <v>0.1370595</v>
      </c>
      <c r="E65" s="17">
        <v>0.42117939999999998</v>
      </c>
      <c r="F65" s="17">
        <v>0.30208790000000002</v>
      </c>
      <c r="G65" s="17">
        <v>0.34950740000000002</v>
      </c>
      <c r="H65" s="17">
        <v>0.34778229999999999</v>
      </c>
      <c r="I65" s="17">
        <v>0.37244509999999997</v>
      </c>
      <c r="J65" s="156">
        <v>0.30469940000000001</v>
      </c>
    </row>
    <row r="66" spans="1:10" ht="18" customHeight="1" x14ac:dyDescent="0.25">
      <c r="A66" s="299">
        <v>1877</v>
      </c>
      <c r="B66" s="48">
        <v>0.32212170000000001</v>
      </c>
      <c r="C66" s="17">
        <v>0.285161</v>
      </c>
      <c r="D66" s="17">
        <v>0.18163689999999999</v>
      </c>
      <c r="E66" s="17">
        <v>0.29953099999999999</v>
      </c>
      <c r="F66" s="17">
        <v>0.23495650000000001</v>
      </c>
      <c r="G66" s="17">
        <v>0.26220670000000001</v>
      </c>
      <c r="H66" s="17">
        <v>0.31417060000000002</v>
      </c>
      <c r="I66" s="17">
        <v>0.3223973</v>
      </c>
      <c r="J66" s="156">
        <v>0.23209440000000001</v>
      </c>
    </row>
    <row r="67" spans="1:10" ht="18" customHeight="1" x14ac:dyDescent="0.25">
      <c r="A67" s="299">
        <v>1882</v>
      </c>
      <c r="B67" s="48">
        <v>0.32044600000000001</v>
      </c>
      <c r="C67" s="17">
        <v>0.29819839999999997</v>
      </c>
      <c r="D67" s="17">
        <v>0.1569432</v>
      </c>
      <c r="E67" s="17">
        <v>0.2453524</v>
      </c>
      <c r="F67" s="17">
        <v>0.36573810000000001</v>
      </c>
      <c r="G67" s="17">
        <v>0.31898379999999998</v>
      </c>
      <c r="H67" s="17">
        <v>0.3414451</v>
      </c>
      <c r="I67" s="17">
        <v>0.33418140000000002</v>
      </c>
      <c r="J67" s="156">
        <v>0.28044970000000002</v>
      </c>
    </row>
    <row r="68" spans="1:10" ht="18" customHeight="1" x14ac:dyDescent="0.25">
      <c r="A68" s="299">
        <v>1887</v>
      </c>
      <c r="B68" s="48">
        <v>0.30340289999999998</v>
      </c>
      <c r="C68" s="17">
        <v>0.30681740000000002</v>
      </c>
      <c r="D68" s="17">
        <v>0.2704241</v>
      </c>
      <c r="E68" s="17">
        <v>0.1547134</v>
      </c>
      <c r="F68" s="17">
        <v>0.16219049999999999</v>
      </c>
      <c r="G68" s="17">
        <v>0.21895829999999999</v>
      </c>
      <c r="H68" s="17">
        <v>0.26248860000000002</v>
      </c>
      <c r="I68" s="17">
        <v>0.25313180000000002</v>
      </c>
      <c r="J68" s="156">
        <v>0.22109309999999999</v>
      </c>
    </row>
    <row r="69" spans="1:10" ht="18" customHeight="1" x14ac:dyDescent="0.25">
      <c r="A69" s="299">
        <v>1892</v>
      </c>
      <c r="B69" s="48">
        <v>0.2595017</v>
      </c>
      <c r="C69" s="17">
        <v>0.2288549</v>
      </c>
      <c r="D69" s="17">
        <v>0.26264530000000003</v>
      </c>
      <c r="E69" s="17">
        <v>0.32022220000000001</v>
      </c>
      <c r="F69" s="17">
        <v>0.32850030000000002</v>
      </c>
      <c r="G69" s="17">
        <v>0.2497115</v>
      </c>
      <c r="H69" s="17">
        <v>0.22879820000000001</v>
      </c>
      <c r="I69" s="17">
        <v>0.27124330000000002</v>
      </c>
      <c r="J69" s="156">
        <v>0.1660025</v>
      </c>
    </row>
    <row r="70" spans="1:10" ht="18" customHeight="1" x14ac:dyDescent="0.25">
      <c r="A70" s="299">
        <v>1897</v>
      </c>
      <c r="B70" s="48">
        <v>0.3158358</v>
      </c>
      <c r="C70" s="17">
        <v>0.31185619999999997</v>
      </c>
      <c r="D70" s="17">
        <v>0.1095101</v>
      </c>
      <c r="E70" s="17">
        <v>0.1483708</v>
      </c>
      <c r="F70" s="17">
        <v>0.2377997</v>
      </c>
      <c r="G70" s="17">
        <v>0.27021240000000002</v>
      </c>
      <c r="H70" s="17">
        <v>0.3127606</v>
      </c>
      <c r="I70" s="17">
        <v>0.35487449999999998</v>
      </c>
      <c r="J70" s="156">
        <v>0.38973970000000002</v>
      </c>
    </row>
    <row r="71" spans="1:10" ht="18" customHeight="1" x14ac:dyDescent="0.25">
      <c r="A71" s="299">
        <v>1902</v>
      </c>
      <c r="B71" s="48">
        <v>0.3018208</v>
      </c>
      <c r="C71" s="17">
        <v>0.28901909999999997</v>
      </c>
      <c r="D71" s="17">
        <v>0.121569</v>
      </c>
      <c r="E71" s="17">
        <v>0.24907969999999999</v>
      </c>
      <c r="F71" s="17">
        <v>0.3040504</v>
      </c>
      <c r="G71" s="17">
        <v>0.31841459999999999</v>
      </c>
      <c r="H71" s="17">
        <v>0.28299679999999999</v>
      </c>
      <c r="I71" s="17">
        <v>0.3171387</v>
      </c>
      <c r="J71" s="156">
        <v>0.26440550000000002</v>
      </c>
    </row>
    <row r="72" spans="1:10" ht="18" customHeight="1" x14ac:dyDescent="0.25">
      <c r="A72" s="299">
        <v>1907</v>
      </c>
      <c r="B72" s="48">
        <v>0.30133490000000002</v>
      </c>
      <c r="C72" s="17">
        <v>0.27685199999999999</v>
      </c>
      <c r="D72" s="17">
        <v>0.34664309999999998</v>
      </c>
      <c r="E72" s="17">
        <v>0.29847560000000001</v>
      </c>
      <c r="F72" s="17">
        <v>0.31349460000000001</v>
      </c>
      <c r="G72" s="17">
        <v>0.3218007</v>
      </c>
      <c r="H72" s="17">
        <v>0.32497290000000001</v>
      </c>
      <c r="I72" s="17">
        <v>0.25229000000000001</v>
      </c>
      <c r="J72" s="156">
        <v>0.31702740000000001</v>
      </c>
    </row>
    <row r="73" spans="1:10" ht="18" customHeight="1" x14ac:dyDescent="0.25">
      <c r="A73" s="299">
        <v>1912</v>
      </c>
      <c r="B73" s="48">
        <v>0.31935859999999999</v>
      </c>
      <c r="C73" s="17">
        <v>0.31914789999999998</v>
      </c>
      <c r="D73" s="17">
        <v>0.28179100000000001</v>
      </c>
      <c r="E73" s="17">
        <v>0.28932570000000002</v>
      </c>
      <c r="F73" s="17">
        <v>0.23395079999999999</v>
      </c>
      <c r="G73" s="17">
        <v>0.37220639999999999</v>
      </c>
      <c r="H73" s="17">
        <v>0.34950769999999998</v>
      </c>
      <c r="I73" s="17">
        <v>0.37087629999999999</v>
      </c>
      <c r="J73" s="156">
        <v>0.2730765</v>
      </c>
    </row>
    <row r="74" spans="1:10" ht="18" customHeight="1" x14ac:dyDescent="0.25">
      <c r="A74" s="299">
        <v>1922</v>
      </c>
      <c r="B74" s="48">
        <v>0.25500840000000002</v>
      </c>
      <c r="C74" s="17">
        <v>0.2286261</v>
      </c>
      <c r="D74" s="17">
        <v>0.30163909999999999</v>
      </c>
      <c r="E74" s="17">
        <v>0.23682810000000001</v>
      </c>
      <c r="F74" s="17">
        <v>0.17604069999999999</v>
      </c>
      <c r="G74" s="17">
        <v>0.22401889999999999</v>
      </c>
      <c r="H74" s="17">
        <v>0.22760569999999999</v>
      </c>
      <c r="I74" s="17">
        <v>0.30191170000000001</v>
      </c>
      <c r="J74" s="156">
        <v>0.24700230000000001</v>
      </c>
    </row>
    <row r="75" spans="1:10" ht="18" customHeight="1" x14ac:dyDescent="0.25">
      <c r="A75" s="299">
        <v>1927</v>
      </c>
      <c r="B75" s="48">
        <v>0.21342839999999999</v>
      </c>
      <c r="C75" s="17">
        <v>0.19592699999999999</v>
      </c>
      <c r="D75" s="17">
        <v>0.2044475</v>
      </c>
      <c r="E75" s="17">
        <v>0.15704019999999999</v>
      </c>
      <c r="F75" s="17">
        <v>0.1704117</v>
      </c>
      <c r="G75" s="17">
        <v>0.17271349999999999</v>
      </c>
      <c r="H75" s="17">
        <v>0.24798129999999999</v>
      </c>
      <c r="I75" s="17">
        <v>0.21723619999999999</v>
      </c>
      <c r="J75" s="156">
        <v>0.2458253</v>
      </c>
    </row>
    <row r="76" spans="1:10" ht="18" customHeight="1" x14ac:dyDescent="0.25">
      <c r="A76" s="299">
        <v>1932</v>
      </c>
      <c r="B76" s="48">
        <v>0.25030170000000002</v>
      </c>
      <c r="C76" s="17">
        <v>0.23200709999999999</v>
      </c>
      <c r="D76" s="17">
        <v>0.27224480000000001</v>
      </c>
      <c r="E76" s="17">
        <v>0.2454508</v>
      </c>
      <c r="F76" s="17">
        <v>0.2039501</v>
      </c>
      <c r="G76" s="17">
        <v>0.2460524</v>
      </c>
      <c r="H76" s="17">
        <v>0.22966130000000001</v>
      </c>
      <c r="I76" s="17">
        <v>0.2762367</v>
      </c>
      <c r="J76" s="156">
        <v>0.28505150000000001</v>
      </c>
    </row>
    <row r="77" spans="1:10" ht="18" customHeight="1" x14ac:dyDescent="0.25">
      <c r="A77" s="299">
        <v>1937</v>
      </c>
      <c r="B77" s="48">
        <v>0.2291532</v>
      </c>
      <c r="C77" s="17">
        <v>0.22657140000000001</v>
      </c>
      <c r="D77" s="17">
        <v>0.1120029</v>
      </c>
      <c r="E77" s="17">
        <v>0.17458609999999999</v>
      </c>
      <c r="F77" s="17">
        <v>6.6622799999999996E-2</v>
      </c>
      <c r="G77" s="17">
        <v>0.23265330000000001</v>
      </c>
      <c r="H77" s="17">
        <v>0.2472364</v>
      </c>
      <c r="I77" s="17">
        <v>0.28429270000000001</v>
      </c>
      <c r="J77" s="156">
        <v>0.18313850000000001</v>
      </c>
    </row>
    <row r="78" spans="1:10" ht="18" customHeight="1" x14ac:dyDescent="0.25">
      <c r="A78" s="377">
        <v>1942</v>
      </c>
      <c r="B78" s="48">
        <v>0.23142299999999999</v>
      </c>
      <c r="C78" s="17">
        <v>0.21882650000000001</v>
      </c>
      <c r="D78" s="17">
        <v>0.1761771</v>
      </c>
      <c r="E78" s="17">
        <v>0.18996969999999999</v>
      </c>
      <c r="F78" s="17">
        <v>0.2269775</v>
      </c>
      <c r="G78" s="17">
        <v>0.24149370000000001</v>
      </c>
      <c r="H78" s="17">
        <v>0.22695650000000001</v>
      </c>
      <c r="I78" s="17">
        <v>0.19031339999999999</v>
      </c>
      <c r="J78" s="156">
        <v>0.25071870000000002</v>
      </c>
    </row>
    <row r="79" spans="1:10" ht="18" customHeight="1" x14ac:dyDescent="0.25">
      <c r="A79" s="305">
        <v>1947</v>
      </c>
      <c r="B79" s="48">
        <v>0.2258616</v>
      </c>
      <c r="C79" s="17">
        <v>0.2046403</v>
      </c>
      <c r="D79" s="17">
        <v>0.1095868</v>
      </c>
      <c r="E79" s="17">
        <v>0.10012310000000001</v>
      </c>
      <c r="F79" s="17">
        <v>0.16994529999999999</v>
      </c>
      <c r="G79" s="17">
        <v>0.18565329999999999</v>
      </c>
      <c r="H79" s="17">
        <v>0.23484669999999999</v>
      </c>
      <c r="I79" s="17">
        <v>0.20716090000000001</v>
      </c>
      <c r="J79" s="156">
        <v>0.28227940000000001</v>
      </c>
    </row>
    <row r="80" spans="1:10" ht="18" customHeight="1" x14ac:dyDescent="0.25">
      <c r="A80" s="439">
        <v>1952</v>
      </c>
      <c r="B80" s="48">
        <v>0.28836240000000002</v>
      </c>
      <c r="C80" s="17">
        <v>0.24340580000000001</v>
      </c>
      <c r="D80" s="17">
        <v>0.22465789999999999</v>
      </c>
      <c r="E80" s="17">
        <v>0.13100800000000001</v>
      </c>
      <c r="F80" s="17">
        <v>0.24036569999999999</v>
      </c>
      <c r="G80" s="17">
        <v>0.28652270000000002</v>
      </c>
      <c r="H80" s="17">
        <v>0.29650779999999999</v>
      </c>
      <c r="I80" s="17">
        <v>0.29225380000000001</v>
      </c>
      <c r="J80" s="156">
        <v>0.28085290000000002</v>
      </c>
    </row>
    <row r="81" spans="1:10" ht="18" customHeight="1" x14ac:dyDescent="0.25">
      <c r="A81" s="439">
        <v>1957</v>
      </c>
      <c r="B81" s="48">
        <v>0.29869489999999999</v>
      </c>
      <c r="C81" s="17">
        <v>0.26026840000000001</v>
      </c>
      <c r="D81" s="17">
        <v>0.1223307</v>
      </c>
      <c r="E81" s="17">
        <v>0.23285449999999999</v>
      </c>
      <c r="F81" s="17">
        <v>0.2594359</v>
      </c>
      <c r="G81" s="17">
        <v>0.24968170000000001</v>
      </c>
      <c r="H81" s="17">
        <v>0.27668959999999998</v>
      </c>
      <c r="I81" s="17">
        <v>0.28351989999999999</v>
      </c>
      <c r="J81" s="156">
        <v>0.3732047</v>
      </c>
    </row>
    <row r="82" spans="1:10" ht="18" customHeight="1" thickBot="1" x14ac:dyDescent="0.3">
      <c r="A82" s="301"/>
      <c r="B82" s="292"/>
      <c r="C82" s="293"/>
      <c r="D82" s="293"/>
      <c r="E82" s="293"/>
      <c r="F82" s="293"/>
      <c r="G82" s="293"/>
      <c r="H82" s="293"/>
      <c r="I82" s="293"/>
      <c r="J82" s="294"/>
    </row>
    <row r="83" spans="1:10" ht="18" customHeight="1" x14ac:dyDescent="0.25">
      <c r="A83" s="583"/>
      <c r="B83" s="606" t="s">
        <v>651</v>
      </c>
      <c r="C83" s="606"/>
      <c r="D83" s="606"/>
      <c r="E83" s="606"/>
      <c r="F83" s="607"/>
      <c r="G83" s="607"/>
      <c r="H83" s="607"/>
      <c r="I83" s="607"/>
      <c r="J83" s="608"/>
    </row>
    <row r="84" spans="1:10" ht="18" customHeight="1" x14ac:dyDescent="0.25">
      <c r="A84" s="584"/>
      <c r="B84" s="604"/>
      <c r="C84" s="604"/>
      <c r="D84" s="604"/>
      <c r="E84" s="604"/>
      <c r="F84" s="604"/>
      <c r="G84" s="604"/>
      <c r="H84" s="604"/>
      <c r="I84" s="604"/>
      <c r="J84" s="605"/>
    </row>
    <row r="85" spans="1:10" ht="15.75" customHeight="1" thickBot="1" x14ac:dyDescent="0.3">
      <c r="A85" s="585"/>
      <c r="B85" s="290" t="s">
        <v>50</v>
      </c>
      <c r="C85" s="290" t="s">
        <v>41</v>
      </c>
      <c r="D85" s="290" t="s">
        <v>42</v>
      </c>
      <c r="E85" s="290" t="s">
        <v>43</v>
      </c>
      <c r="F85" s="290" t="s">
        <v>44</v>
      </c>
      <c r="G85" s="290" t="s">
        <v>45</v>
      </c>
      <c r="H85" s="290" t="s">
        <v>46</v>
      </c>
      <c r="I85" s="290" t="s">
        <v>47</v>
      </c>
      <c r="J85" s="291" t="s">
        <v>48</v>
      </c>
    </row>
    <row r="86" spans="1:10" ht="1.95" customHeight="1" x14ac:dyDescent="0.25">
      <c r="A86" s="298"/>
      <c r="B86" s="5"/>
      <c r="C86" s="5" t="s">
        <v>466</v>
      </c>
      <c r="D86" s="5" t="s">
        <v>467</v>
      </c>
      <c r="E86" s="5" t="s">
        <v>468</v>
      </c>
      <c r="F86" s="5" t="s">
        <v>469</v>
      </c>
      <c r="G86" s="5" t="s">
        <v>470</v>
      </c>
      <c r="H86" s="9" t="s">
        <v>471</v>
      </c>
      <c r="I86" s="9" t="s">
        <v>472</v>
      </c>
      <c r="J86" s="113" t="s">
        <v>473</v>
      </c>
    </row>
    <row r="87" spans="1:10" ht="18" customHeight="1" x14ac:dyDescent="0.25">
      <c r="A87" s="299">
        <v>1807</v>
      </c>
      <c r="B87" s="16">
        <v>0</v>
      </c>
      <c r="C87" s="16"/>
      <c r="D87" s="17">
        <v>0</v>
      </c>
      <c r="E87" s="17">
        <v>0</v>
      </c>
      <c r="F87" s="17">
        <v>6.7894499999999997E-2</v>
      </c>
      <c r="G87" s="17">
        <v>0.27069850000000001</v>
      </c>
      <c r="H87" s="17">
        <v>0.43175459999999999</v>
      </c>
      <c r="I87" s="17">
        <v>0.41898859999999999</v>
      </c>
      <c r="J87" s="156">
        <v>0.30266100000000001</v>
      </c>
    </row>
    <row r="88" spans="1:10" ht="18" customHeight="1" x14ac:dyDescent="0.25">
      <c r="A88" s="299">
        <v>1812</v>
      </c>
      <c r="B88" s="16">
        <v>0</v>
      </c>
      <c r="C88" s="16"/>
      <c r="D88" s="17">
        <v>2.4375999999999998E-3</v>
      </c>
      <c r="E88" s="17">
        <v>3.3569999999999997E-4</v>
      </c>
      <c r="F88" s="17">
        <v>6.2761800000000006E-2</v>
      </c>
      <c r="G88" s="17">
        <v>0.27117639999999998</v>
      </c>
      <c r="H88" s="17">
        <v>0.45866089999999998</v>
      </c>
      <c r="I88" s="17">
        <v>0.4413781</v>
      </c>
      <c r="J88" s="156">
        <v>0.31777719999999998</v>
      </c>
    </row>
    <row r="89" spans="1:10" ht="18" customHeight="1" x14ac:dyDescent="0.25">
      <c r="A89" s="299">
        <v>1817</v>
      </c>
      <c r="B89" s="16">
        <v>0</v>
      </c>
      <c r="C89" s="16"/>
      <c r="D89" s="16"/>
      <c r="E89" s="17">
        <v>0</v>
      </c>
      <c r="F89" s="17">
        <v>2.99455E-2</v>
      </c>
      <c r="G89" s="17">
        <v>0.245754</v>
      </c>
      <c r="H89" s="17">
        <v>0.41044890000000001</v>
      </c>
      <c r="I89" s="17">
        <v>0.45816000000000001</v>
      </c>
      <c r="J89" s="156">
        <v>0.178735</v>
      </c>
    </row>
    <row r="90" spans="1:10" ht="18" customHeight="1" x14ac:dyDescent="0.25">
      <c r="A90" s="299">
        <v>1822</v>
      </c>
      <c r="B90" s="16">
        <v>0</v>
      </c>
      <c r="C90" s="16"/>
      <c r="D90" s="16"/>
      <c r="E90" s="17">
        <v>0</v>
      </c>
      <c r="F90" s="17">
        <v>2.50364E-2</v>
      </c>
      <c r="G90" s="17">
        <v>0.22568640000000001</v>
      </c>
      <c r="H90" s="17">
        <v>0.38018679999999999</v>
      </c>
      <c r="I90" s="17">
        <v>0.42920910000000001</v>
      </c>
      <c r="J90" s="156">
        <v>0.11360049999999999</v>
      </c>
    </row>
    <row r="91" spans="1:10" ht="18" customHeight="1" x14ac:dyDescent="0.25">
      <c r="A91" s="299">
        <v>1827</v>
      </c>
      <c r="B91" s="16">
        <v>0</v>
      </c>
      <c r="C91" s="16"/>
      <c r="D91" s="16"/>
      <c r="E91" s="17">
        <v>0</v>
      </c>
      <c r="F91" s="17">
        <v>3.5520099999999999E-2</v>
      </c>
      <c r="G91" s="17">
        <v>0.19951630000000001</v>
      </c>
      <c r="H91" s="17">
        <v>0.41771750000000002</v>
      </c>
      <c r="I91" s="17">
        <v>0.43720589999999998</v>
      </c>
      <c r="J91" s="156">
        <v>0.40471819999999997</v>
      </c>
    </row>
    <row r="92" spans="1:10" ht="18" customHeight="1" x14ac:dyDescent="0.25">
      <c r="A92" s="299">
        <v>1832</v>
      </c>
      <c r="B92" s="16">
        <v>0</v>
      </c>
      <c r="C92" s="16"/>
      <c r="D92" s="16"/>
      <c r="E92" s="17">
        <v>0</v>
      </c>
      <c r="F92" s="17">
        <v>2.4898799999999999E-2</v>
      </c>
      <c r="G92" s="17">
        <v>0.2113244</v>
      </c>
      <c r="H92" s="17">
        <v>0.44807429999999998</v>
      </c>
      <c r="I92" s="17">
        <v>0.44450299999999998</v>
      </c>
      <c r="J92" s="156">
        <v>0.29347050000000002</v>
      </c>
    </row>
    <row r="93" spans="1:10" ht="18" customHeight="1" x14ac:dyDescent="0.25">
      <c r="A93" s="299">
        <v>1837</v>
      </c>
      <c r="B93" s="16">
        <v>0</v>
      </c>
      <c r="C93" s="16"/>
      <c r="D93" s="16"/>
      <c r="E93" s="17">
        <v>0</v>
      </c>
      <c r="F93" s="17">
        <v>3.5860700000000002E-2</v>
      </c>
      <c r="G93" s="17">
        <v>0.25760749999999999</v>
      </c>
      <c r="H93" s="17">
        <v>0.45608579999999999</v>
      </c>
      <c r="I93" s="17">
        <v>0.48480889999999999</v>
      </c>
      <c r="J93" s="156">
        <v>0.39206419999999997</v>
      </c>
    </row>
    <row r="94" spans="1:10" ht="18" customHeight="1" x14ac:dyDescent="0.25">
      <c r="A94" s="299">
        <v>1842</v>
      </c>
      <c r="B94" s="16">
        <v>0</v>
      </c>
      <c r="C94" s="16"/>
      <c r="D94" s="16"/>
      <c r="E94" s="17">
        <v>0</v>
      </c>
      <c r="F94" s="17">
        <v>1.7737300000000001E-2</v>
      </c>
      <c r="G94" s="17">
        <v>0.1950151</v>
      </c>
      <c r="H94" s="17">
        <v>0.44214579999999998</v>
      </c>
      <c r="I94" s="17">
        <v>0.47232239999999998</v>
      </c>
      <c r="J94" s="156">
        <v>0.38962999999999998</v>
      </c>
    </row>
    <row r="95" spans="1:10" ht="18" customHeight="1" x14ac:dyDescent="0.25">
      <c r="A95" s="299">
        <v>1847</v>
      </c>
      <c r="B95" s="16">
        <v>0</v>
      </c>
      <c r="C95" s="16"/>
      <c r="D95" s="16"/>
      <c r="E95" s="17">
        <v>0</v>
      </c>
      <c r="F95" s="17">
        <v>2.1191700000000001E-2</v>
      </c>
      <c r="G95" s="17">
        <v>0.1963501</v>
      </c>
      <c r="H95" s="17">
        <v>0.41644999999999999</v>
      </c>
      <c r="I95" s="17">
        <v>0.48121330000000001</v>
      </c>
      <c r="J95" s="156">
        <v>0.31257879999999999</v>
      </c>
    </row>
    <row r="96" spans="1:10" ht="18" customHeight="1" x14ac:dyDescent="0.25">
      <c r="A96" s="299">
        <v>1852</v>
      </c>
      <c r="B96" s="16">
        <v>0</v>
      </c>
      <c r="C96" s="16"/>
      <c r="D96" s="16"/>
      <c r="E96" s="17">
        <v>1.1103E-3</v>
      </c>
      <c r="F96" s="17">
        <v>1.7305999999999998E-2</v>
      </c>
      <c r="G96" s="17">
        <v>0.14021020000000001</v>
      </c>
      <c r="H96" s="17">
        <v>0.35415289999999999</v>
      </c>
      <c r="I96" s="17">
        <v>0.3814844</v>
      </c>
      <c r="J96" s="156">
        <v>0.25233050000000001</v>
      </c>
    </row>
    <row r="97" spans="1:10" ht="18" customHeight="1" x14ac:dyDescent="0.25">
      <c r="A97" s="299">
        <v>1857</v>
      </c>
      <c r="B97" s="16">
        <v>0</v>
      </c>
      <c r="C97" s="16"/>
      <c r="D97" s="16">
        <v>0</v>
      </c>
      <c r="E97" s="17">
        <v>3.4599000000000001E-3</v>
      </c>
      <c r="F97" s="17">
        <v>3.1871099999999999E-2</v>
      </c>
      <c r="G97" s="17">
        <v>0.1535434</v>
      </c>
      <c r="H97" s="17">
        <v>0.40078659999999999</v>
      </c>
      <c r="I97" s="17">
        <v>0.45929940000000002</v>
      </c>
      <c r="J97" s="156">
        <v>0.22864609999999999</v>
      </c>
    </row>
    <row r="98" spans="1:10" ht="18" customHeight="1" x14ac:dyDescent="0.25">
      <c r="A98" s="299">
        <v>1862</v>
      </c>
      <c r="B98" s="16">
        <v>0</v>
      </c>
      <c r="C98" s="16"/>
      <c r="D98" s="16"/>
      <c r="E98" s="17">
        <v>1.36417E-2</v>
      </c>
      <c r="F98" s="17">
        <v>6.81726E-2</v>
      </c>
      <c r="G98" s="17">
        <v>0.20640629999999999</v>
      </c>
      <c r="H98" s="17">
        <v>0.37765739999999998</v>
      </c>
      <c r="I98" s="17">
        <v>0.45872780000000002</v>
      </c>
      <c r="J98" s="156">
        <v>0.44258819999999999</v>
      </c>
    </row>
    <row r="99" spans="1:10" ht="18" customHeight="1" x14ac:dyDescent="0.25">
      <c r="A99" s="299">
        <v>1867</v>
      </c>
      <c r="B99" s="16">
        <v>0</v>
      </c>
      <c r="C99" s="16"/>
      <c r="D99" s="16"/>
      <c r="E99" s="17">
        <v>5.0305000000000002E-3</v>
      </c>
      <c r="F99" s="17">
        <v>4.8675299999999998E-2</v>
      </c>
      <c r="G99" s="17">
        <v>0.18695919999999999</v>
      </c>
      <c r="H99" s="17">
        <v>0.34476220000000002</v>
      </c>
      <c r="I99" s="17">
        <v>0.41375529999999999</v>
      </c>
      <c r="J99" s="156">
        <v>0.32235799999999998</v>
      </c>
    </row>
    <row r="100" spans="1:10" ht="18" customHeight="1" x14ac:dyDescent="0.25">
      <c r="A100" s="299">
        <v>1872</v>
      </c>
      <c r="B100" s="16">
        <v>0</v>
      </c>
      <c r="C100" s="16"/>
      <c r="D100" s="16"/>
      <c r="E100" s="17">
        <v>4.4347499999999998E-2</v>
      </c>
      <c r="F100" s="17">
        <v>8.4043699999999999E-2</v>
      </c>
      <c r="G100" s="17">
        <v>0.25543159999999998</v>
      </c>
      <c r="H100" s="17">
        <v>0.39372770000000001</v>
      </c>
      <c r="I100" s="17">
        <v>0.43336350000000001</v>
      </c>
      <c r="J100" s="156">
        <v>0.24002090000000001</v>
      </c>
    </row>
    <row r="101" spans="1:10" ht="18" customHeight="1" x14ac:dyDescent="0.25">
      <c r="A101" s="299">
        <v>1877</v>
      </c>
      <c r="B101" s="16">
        <v>0</v>
      </c>
      <c r="C101" s="16"/>
      <c r="D101" s="16"/>
      <c r="E101" s="17">
        <v>1.0822999999999999E-2</v>
      </c>
      <c r="F101" s="17">
        <v>9.1604699999999997E-2</v>
      </c>
      <c r="G101" s="17">
        <v>0.28442060000000002</v>
      </c>
      <c r="H101" s="17">
        <v>0.38177159999999999</v>
      </c>
      <c r="I101" s="17">
        <v>0.39845320000000001</v>
      </c>
      <c r="J101" s="156">
        <v>0.18801860000000001</v>
      </c>
    </row>
    <row r="102" spans="1:10" ht="18" customHeight="1" x14ac:dyDescent="0.25">
      <c r="A102" s="299">
        <v>1882</v>
      </c>
      <c r="B102" s="16">
        <v>0</v>
      </c>
      <c r="C102" s="16"/>
      <c r="D102" s="16"/>
      <c r="E102" s="17">
        <v>2.0826999999999998E-3</v>
      </c>
      <c r="F102" s="17">
        <v>5.1814800000000001E-2</v>
      </c>
      <c r="G102" s="17">
        <v>0.17299429999999999</v>
      </c>
      <c r="H102" s="17">
        <v>0.35038859999999999</v>
      </c>
      <c r="I102" s="17">
        <v>0.37230859999999999</v>
      </c>
      <c r="J102" s="156">
        <v>0.2459915</v>
      </c>
    </row>
    <row r="103" spans="1:10" ht="18" customHeight="1" x14ac:dyDescent="0.25">
      <c r="A103" s="299">
        <v>1887</v>
      </c>
      <c r="B103" s="16">
        <v>0</v>
      </c>
      <c r="C103" s="16"/>
      <c r="D103" s="16">
        <v>9.6319999999999999E-4</v>
      </c>
      <c r="E103" s="17">
        <v>8.1700999999999996E-3</v>
      </c>
      <c r="F103" s="17">
        <v>0.10542840000000001</v>
      </c>
      <c r="G103" s="17">
        <v>0.28392849999999997</v>
      </c>
      <c r="H103" s="17">
        <v>0.3563345</v>
      </c>
      <c r="I103" s="17">
        <v>0.35935240000000002</v>
      </c>
      <c r="J103" s="156">
        <v>0.16189700000000001</v>
      </c>
    </row>
    <row r="104" spans="1:10" ht="18" customHeight="1" x14ac:dyDescent="0.25">
      <c r="A104" s="299">
        <v>1892</v>
      </c>
      <c r="B104" s="16">
        <v>0</v>
      </c>
      <c r="C104" s="16"/>
      <c r="D104" s="16"/>
      <c r="E104" s="17">
        <v>6.3860000000000002E-3</v>
      </c>
      <c r="F104" s="17">
        <v>8.2688899999999996E-2</v>
      </c>
      <c r="G104" s="17">
        <v>0.23037379999999999</v>
      </c>
      <c r="H104" s="17">
        <v>0.3524292</v>
      </c>
      <c r="I104" s="17">
        <v>0.3113533</v>
      </c>
      <c r="J104" s="156">
        <v>0.13174369999999999</v>
      </c>
    </row>
    <row r="105" spans="1:10" ht="18" customHeight="1" x14ac:dyDescent="0.25">
      <c r="A105" s="299">
        <v>1897</v>
      </c>
      <c r="B105" s="16">
        <v>0</v>
      </c>
      <c r="C105" s="16"/>
      <c r="D105" s="16"/>
      <c r="E105" s="17">
        <v>0.1023189</v>
      </c>
      <c r="F105" s="17">
        <v>8.9175400000000002E-2</v>
      </c>
      <c r="G105" s="17">
        <v>0.1941436</v>
      </c>
      <c r="H105" s="17">
        <v>0.32619690000000001</v>
      </c>
      <c r="I105" s="17">
        <v>0.32055939999999999</v>
      </c>
      <c r="J105" s="156">
        <v>0.34393220000000002</v>
      </c>
    </row>
    <row r="106" spans="1:10" ht="18" customHeight="1" x14ac:dyDescent="0.25">
      <c r="A106" s="299">
        <v>1902</v>
      </c>
      <c r="B106" s="16">
        <v>0</v>
      </c>
      <c r="C106" s="16"/>
      <c r="D106" s="16"/>
      <c r="E106" s="17">
        <v>0.1480446</v>
      </c>
      <c r="F106" s="17">
        <v>0.23103360000000001</v>
      </c>
      <c r="G106" s="17">
        <v>0.223776</v>
      </c>
      <c r="H106" s="17">
        <v>0.34337879999999998</v>
      </c>
      <c r="I106" s="17">
        <v>0.35604940000000002</v>
      </c>
      <c r="J106" s="156">
        <v>0.19600010000000001</v>
      </c>
    </row>
    <row r="107" spans="1:10" ht="18" customHeight="1" x14ac:dyDescent="0.25">
      <c r="A107" s="299">
        <v>1907</v>
      </c>
      <c r="B107" s="16">
        <v>0</v>
      </c>
      <c r="C107" s="16"/>
      <c r="D107" s="16"/>
      <c r="E107" s="17">
        <v>0.1268764</v>
      </c>
      <c r="F107" s="17">
        <v>0.18592590000000001</v>
      </c>
      <c r="G107" s="17">
        <v>0.23583609999999999</v>
      </c>
      <c r="H107" s="17">
        <v>0.37264550000000002</v>
      </c>
      <c r="I107" s="17">
        <v>0.35459390000000002</v>
      </c>
      <c r="J107" s="156">
        <v>0.16362360000000001</v>
      </c>
    </row>
    <row r="108" spans="1:10" ht="18" customHeight="1" x14ac:dyDescent="0.25">
      <c r="A108" s="299">
        <v>1912</v>
      </c>
      <c r="B108" s="16">
        <v>0</v>
      </c>
      <c r="C108" s="21"/>
      <c r="D108" s="17"/>
      <c r="E108" s="17">
        <v>9.2958200000000005E-2</v>
      </c>
      <c r="F108" s="17">
        <v>0.1672389</v>
      </c>
      <c r="G108" s="17">
        <v>0.24409210000000001</v>
      </c>
      <c r="H108" s="17">
        <v>0.36984939999999999</v>
      </c>
      <c r="I108" s="17">
        <v>0.38034709999999999</v>
      </c>
      <c r="J108" s="156">
        <v>0.19307869999999999</v>
      </c>
    </row>
    <row r="109" spans="1:10" ht="18" customHeight="1" x14ac:dyDescent="0.25">
      <c r="A109" s="299">
        <v>1922</v>
      </c>
      <c r="B109" s="16">
        <v>0</v>
      </c>
      <c r="C109" s="21"/>
      <c r="D109" s="17">
        <v>0.4177032</v>
      </c>
      <c r="E109" s="17">
        <v>0.1896378</v>
      </c>
      <c r="F109" s="17">
        <v>0.20985519999999999</v>
      </c>
      <c r="G109" s="17">
        <v>0.27088709999999999</v>
      </c>
      <c r="H109" s="17">
        <v>0.25853660000000001</v>
      </c>
      <c r="I109" s="17">
        <v>0.27381929999999999</v>
      </c>
      <c r="J109" s="156">
        <v>0.2312456</v>
      </c>
    </row>
    <row r="110" spans="1:10" ht="18" customHeight="1" x14ac:dyDescent="0.25">
      <c r="A110" s="299">
        <v>1927</v>
      </c>
      <c r="B110" s="16">
        <v>0</v>
      </c>
      <c r="C110" s="21"/>
      <c r="D110" s="17">
        <v>7.0380999999999999E-2</v>
      </c>
      <c r="E110" s="17">
        <v>0.14223930000000001</v>
      </c>
      <c r="F110" s="17">
        <v>0.14692069999999999</v>
      </c>
      <c r="G110" s="17">
        <v>0.21847710000000001</v>
      </c>
      <c r="H110" s="17">
        <v>0.26198830000000001</v>
      </c>
      <c r="I110" s="17">
        <v>0.23383889999999999</v>
      </c>
      <c r="J110" s="156">
        <v>0.12893550000000001</v>
      </c>
    </row>
    <row r="111" spans="1:10" ht="18" customHeight="1" x14ac:dyDescent="0.25">
      <c r="A111" s="299">
        <v>1932</v>
      </c>
      <c r="B111" s="16">
        <v>0</v>
      </c>
      <c r="C111" s="21"/>
      <c r="D111" s="17">
        <v>0.1292035</v>
      </c>
      <c r="E111" s="17">
        <v>0.19730510000000001</v>
      </c>
      <c r="F111" s="17">
        <v>0.17067640000000001</v>
      </c>
      <c r="G111" s="17">
        <v>0.21806030000000001</v>
      </c>
      <c r="H111" s="17">
        <v>0.31607879999999999</v>
      </c>
      <c r="I111" s="17">
        <v>0.27809509999999998</v>
      </c>
      <c r="J111" s="156">
        <v>0.17418829999999999</v>
      </c>
    </row>
    <row r="112" spans="1:10" ht="18" customHeight="1" x14ac:dyDescent="0.25">
      <c r="A112" s="299">
        <v>1937</v>
      </c>
      <c r="B112" s="16">
        <v>0</v>
      </c>
      <c r="C112" s="21">
        <v>0.13485030000000001</v>
      </c>
      <c r="D112" s="17">
        <v>0.1184265</v>
      </c>
      <c r="E112" s="17">
        <v>0.15284429999999999</v>
      </c>
      <c r="F112" s="17">
        <v>0.1774877</v>
      </c>
      <c r="G112" s="17">
        <v>0.23399120000000001</v>
      </c>
      <c r="H112" s="17">
        <v>0.33039069999999998</v>
      </c>
      <c r="I112" s="17">
        <v>0.22961699999999999</v>
      </c>
      <c r="J112" s="156">
        <v>0.106323</v>
      </c>
    </row>
    <row r="113" spans="1:10" ht="18" customHeight="1" x14ac:dyDescent="0.25">
      <c r="A113" s="299">
        <v>1942</v>
      </c>
      <c r="B113" s="16">
        <v>0</v>
      </c>
      <c r="C113" s="21"/>
      <c r="D113" s="17">
        <v>0.1186151</v>
      </c>
      <c r="E113" s="17">
        <v>0.1070475</v>
      </c>
      <c r="F113" s="17">
        <v>0.1668201</v>
      </c>
      <c r="G113" s="17">
        <v>0.21116070000000001</v>
      </c>
      <c r="H113" s="17">
        <v>0.2960216</v>
      </c>
      <c r="I113" s="17">
        <v>0.25760690000000003</v>
      </c>
      <c r="J113" s="156">
        <v>0.1455331</v>
      </c>
    </row>
    <row r="114" spans="1:10" ht="18" customHeight="1" x14ac:dyDescent="0.25">
      <c r="A114" s="299">
        <v>1947</v>
      </c>
      <c r="B114" s="16">
        <v>0</v>
      </c>
      <c r="C114" s="21">
        <v>7.4751100000000001E-2</v>
      </c>
      <c r="D114" s="17">
        <v>0.12558340000000001</v>
      </c>
      <c r="E114" s="17">
        <v>0.1753285</v>
      </c>
      <c r="F114" s="17">
        <v>0.2178301</v>
      </c>
      <c r="G114" s="17">
        <v>0.24336820000000001</v>
      </c>
      <c r="H114" s="17">
        <v>0.27951350000000003</v>
      </c>
      <c r="I114" s="17">
        <v>0.23848050000000001</v>
      </c>
      <c r="J114" s="156">
        <v>0.14735699999999999</v>
      </c>
    </row>
    <row r="115" spans="1:10" ht="18" customHeight="1" x14ac:dyDescent="0.25">
      <c r="A115" s="299">
        <v>1952</v>
      </c>
      <c r="B115" s="16">
        <v>0</v>
      </c>
      <c r="C115" s="21"/>
      <c r="D115" s="17">
        <v>0.10156759999999999</v>
      </c>
      <c r="E115" s="17">
        <v>0.2318006</v>
      </c>
      <c r="F115" s="17">
        <v>0.27813520000000003</v>
      </c>
      <c r="G115" s="17">
        <v>0.31041819999999998</v>
      </c>
      <c r="H115" s="17">
        <v>0.3249127</v>
      </c>
      <c r="I115" s="17">
        <v>0.30720979999999998</v>
      </c>
      <c r="J115" s="156">
        <v>0.21967539999999999</v>
      </c>
    </row>
    <row r="116" spans="1:10" ht="18" customHeight="1" x14ac:dyDescent="0.25">
      <c r="A116" s="299">
        <v>1957</v>
      </c>
      <c r="B116" s="16">
        <v>0</v>
      </c>
      <c r="C116" s="21">
        <v>2.87409E-2</v>
      </c>
      <c r="D116" s="17">
        <v>8.4401599999999993E-2</v>
      </c>
      <c r="E116" s="17">
        <v>0.21965460000000001</v>
      </c>
      <c r="F116" s="17">
        <v>0.31477060000000001</v>
      </c>
      <c r="G116" s="17">
        <v>0.31041649999999998</v>
      </c>
      <c r="H116" s="17">
        <v>0.34370529999999999</v>
      </c>
      <c r="I116" s="17">
        <v>0.30815229999999999</v>
      </c>
      <c r="J116" s="156">
        <v>0.2062049</v>
      </c>
    </row>
    <row r="117" spans="1:10" ht="18" customHeight="1" thickBot="1" x14ac:dyDescent="0.3">
      <c r="A117" s="302"/>
      <c r="B117" s="219"/>
      <c r="C117" s="380"/>
      <c r="D117" s="108"/>
      <c r="E117" s="17"/>
      <c r="F117" s="17"/>
      <c r="G117" s="17"/>
      <c r="H117" s="17"/>
      <c r="I117" s="17"/>
      <c r="J117" s="156"/>
    </row>
    <row r="118" spans="1:10" ht="16.2" thickTop="1" thickBot="1" x14ac:dyDescent="0.3">
      <c r="A118" s="528" t="s">
        <v>474</v>
      </c>
      <c r="B118" s="529"/>
      <c r="C118" s="529"/>
      <c r="D118" s="529"/>
      <c r="E118" s="529"/>
      <c r="F118" s="529"/>
      <c r="G118" s="529"/>
      <c r="H118" s="529"/>
      <c r="I118" s="600"/>
      <c r="J118" s="548"/>
    </row>
    <row r="119" spans="1:10" ht="16.2" thickTop="1" thickBot="1" x14ac:dyDescent="0.3">
      <c r="A119" s="603" t="s">
        <v>612</v>
      </c>
      <c r="B119" s="529"/>
      <c r="C119" s="529"/>
      <c r="D119" s="529"/>
      <c r="E119" s="529"/>
      <c r="F119" s="529"/>
      <c r="G119" s="529"/>
      <c r="H119" s="529"/>
      <c r="I119" s="600"/>
      <c r="J119" s="548"/>
    </row>
    <row r="120" spans="1:10" ht="15.6" thickTop="1" x14ac:dyDescent="0.25"/>
    <row r="124" spans="1:10" x14ac:dyDescent="0.25">
      <c r="D124" s="295"/>
    </row>
  </sheetData>
  <mergeCells count="10">
    <mergeCell ref="A119:J119"/>
    <mergeCell ref="A118:J118"/>
    <mergeCell ref="A3:J3"/>
    <mergeCell ref="B4:J4"/>
    <mergeCell ref="A48:A50"/>
    <mergeCell ref="B48:J49"/>
    <mergeCell ref="A5:A7"/>
    <mergeCell ref="B5:J6"/>
    <mergeCell ref="B83:J84"/>
    <mergeCell ref="A83:A85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41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1"/>
  <sheetViews>
    <sheetView topLeftCell="A2" workbookViewId="0">
      <pane xSplit="1" ySplit="8" topLeftCell="B58" activePane="bottomRight" state="frozen"/>
      <selection activeCell="A2" sqref="A2"/>
      <selection pane="topRight" activeCell="B2" sqref="B2"/>
      <selection pane="bottomLeft" activeCell="A10" sqref="A10"/>
      <selection pane="bottomRight" activeCell="W2" sqref="W1:AK1048576"/>
    </sheetView>
  </sheetViews>
  <sheetFormatPr baseColWidth="10" defaultColWidth="8.90625" defaultRowHeight="15" x14ac:dyDescent="0.25"/>
  <cols>
    <col min="1" max="1" width="4.81640625" customWidth="1"/>
    <col min="2" max="2" width="6.6328125" customWidth="1"/>
    <col min="3" max="3" width="5.81640625" customWidth="1"/>
    <col min="4" max="5" width="4.1796875" customWidth="1"/>
    <col min="6" max="6" width="6.36328125" customWidth="1"/>
    <col min="7" max="22" width="4.81640625" customWidth="1"/>
  </cols>
  <sheetData>
    <row r="1" spans="1:22" x14ac:dyDescent="0.25">
      <c r="A1" s="49"/>
      <c r="B1" s="49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2" ht="15.6" thickBo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2" ht="18" customHeight="1" thickTop="1" x14ac:dyDescent="0.25">
      <c r="A3" s="580" t="s">
        <v>275</v>
      </c>
      <c r="B3" s="621"/>
      <c r="C3" s="581"/>
      <c r="D3" s="581"/>
      <c r="E3" s="581"/>
      <c r="F3" s="581"/>
      <c r="G3" s="581"/>
      <c r="H3" s="581"/>
      <c r="I3" s="581"/>
      <c r="J3" s="581"/>
      <c r="K3" s="581"/>
      <c r="L3" s="581"/>
      <c r="M3" s="581"/>
      <c r="N3" s="581"/>
      <c r="O3" s="581"/>
      <c r="P3" s="581"/>
      <c r="Q3" s="581"/>
      <c r="R3" s="581"/>
      <c r="S3" s="581"/>
      <c r="T3" s="581"/>
      <c r="U3" s="582"/>
    </row>
    <row r="4" spans="1:22" ht="18" customHeight="1" x14ac:dyDescent="0.25">
      <c r="A4" s="109"/>
      <c r="B4" s="4"/>
      <c r="C4" s="549"/>
      <c r="D4" s="549"/>
      <c r="E4" s="549"/>
      <c r="F4" s="549"/>
      <c r="G4" s="549"/>
      <c r="H4" s="549"/>
      <c r="I4" s="549"/>
      <c r="J4" s="549"/>
      <c r="K4" s="549"/>
      <c r="L4" s="549"/>
      <c r="M4" s="549"/>
      <c r="N4" s="549"/>
      <c r="O4" s="549"/>
      <c r="P4" s="549"/>
      <c r="Q4" s="549"/>
      <c r="R4" s="549"/>
      <c r="S4" s="549"/>
      <c r="T4" s="549"/>
      <c r="U4" s="550"/>
      <c r="V4" s="52"/>
    </row>
    <row r="5" spans="1:22" ht="18" customHeight="1" x14ac:dyDescent="0.3">
      <c r="A5" s="622"/>
      <c r="B5" s="609" t="s">
        <v>84</v>
      </c>
      <c r="C5" s="609" t="s">
        <v>77</v>
      </c>
      <c r="D5" s="615" t="s">
        <v>91</v>
      </c>
      <c r="E5" s="615" t="s">
        <v>92</v>
      </c>
      <c r="F5" s="609" t="s">
        <v>76</v>
      </c>
      <c r="G5" s="618" t="s">
        <v>79</v>
      </c>
      <c r="H5" s="615" t="s">
        <v>66</v>
      </c>
      <c r="I5" s="618" t="s">
        <v>438</v>
      </c>
      <c r="J5" s="615" t="s">
        <v>67</v>
      </c>
      <c r="K5" s="615" t="s">
        <v>82</v>
      </c>
      <c r="L5" s="618" t="s">
        <v>81</v>
      </c>
      <c r="M5" s="615" t="s">
        <v>68</v>
      </c>
      <c r="N5" s="618" t="s">
        <v>89</v>
      </c>
      <c r="O5" s="618" t="s">
        <v>69</v>
      </c>
      <c r="P5" s="618" t="s">
        <v>433</v>
      </c>
      <c r="Q5" s="615" t="s">
        <v>70</v>
      </c>
      <c r="R5" s="615" t="s">
        <v>83</v>
      </c>
      <c r="S5" s="609" t="s">
        <v>622</v>
      </c>
      <c r="T5" s="612" t="s">
        <v>276</v>
      </c>
      <c r="U5" s="631" t="s">
        <v>90</v>
      </c>
      <c r="V5" s="55"/>
    </row>
    <row r="6" spans="1:22" ht="18" customHeight="1" x14ac:dyDescent="0.3">
      <c r="A6" s="623"/>
      <c r="B6" s="610"/>
      <c r="C6" s="610"/>
      <c r="D6" s="616"/>
      <c r="E6" s="616"/>
      <c r="F6" s="610"/>
      <c r="G6" s="619"/>
      <c r="H6" s="616"/>
      <c r="I6" s="619"/>
      <c r="J6" s="616"/>
      <c r="K6" s="616"/>
      <c r="L6" s="619"/>
      <c r="M6" s="616"/>
      <c r="N6" s="619"/>
      <c r="O6" s="619"/>
      <c r="P6" s="619"/>
      <c r="Q6" s="616"/>
      <c r="R6" s="616"/>
      <c r="S6" s="610"/>
      <c r="T6" s="613"/>
      <c r="U6" s="632"/>
      <c r="V6" s="55"/>
    </row>
    <row r="7" spans="1:22" ht="18" customHeight="1" x14ac:dyDescent="0.3">
      <c r="A7" s="623"/>
      <c r="B7" s="610"/>
      <c r="C7" s="610"/>
      <c r="D7" s="616"/>
      <c r="E7" s="616"/>
      <c r="F7" s="610"/>
      <c r="G7" s="619"/>
      <c r="H7" s="616"/>
      <c r="I7" s="619"/>
      <c r="J7" s="616"/>
      <c r="K7" s="616"/>
      <c r="L7" s="619"/>
      <c r="M7" s="616"/>
      <c r="N7" s="619"/>
      <c r="O7" s="619"/>
      <c r="P7" s="619"/>
      <c r="Q7" s="616"/>
      <c r="R7" s="616"/>
      <c r="S7" s="610"/>
      <c r="T7" s="613"/>
      <c r="U7" s="632"/>
      <c r="V7" s="55"/>
    </row>
    <row r="8" spans="1:22" ht="18" customHeight="1" x14ac:dyDescent="0.3">
      <c r="A8" s="623"/>
      <c r="B8" s="611"/>
      <c r="C8" s="611"/>
      <c r="D8" s="617"/>
      <c r="E8" s="617"/>
      <c r="F8" s="611"/>
      <c r="G8" s="620"/>
      <c r="H8" s="617"/>
      <c r="I8" s="620"/>
      <c r="J8" s="617"/>
      <c r="K8" s="617"/>
      <c r="L8" s="620"/>
      <c r="M8" s="617"/>
      <c r="N8" s="620"/>
      <c r="O8" s="620"/>
      <c r="P8" s="620"/>
      <c r="Q8" s="617"/>
      <c r="R8" s="617"/>
      <c r="S8" s="611"/>
      <c r="T8" s="614"/>
      <c r="U8" s="633"/>
      <c r="V8" s="55"/>
    </row>
    <row r="9" spans="1:22" ht="18" customHeight="1" x14ac:dyDescent="0.3">
      <c r="A9" s="624"/>
      <c r="B9" s="634" t="s">
        <v>71</v>
      </c>
      <c r="C9" s="635"/>
      <c r="D9" s="635"/>
      <c r="E9" s="635"/>
      <c r="F9" s="635"/>
      <c r="G9" s="635"/>
      <c r="H9" s="635"/>
      <c r="I9" s="635"/>
      <c r="J9" s="635"/>
      <c r="K9" s="635"/>
      <c r="L9" s="635"/>
      <c r="M9" s="635"/>
      <c r="N9" s="635"/>
      <c r="O9" s="635"/>
      <c r="P9" s="635"/>
      <c r="Q9" s="635"/>
      <c r="R9" s="635"/>
      <c r="S9" s="635"/>
      <c r="T9" s="635"/>
      <c r="U9" s="636"/>
      <c r="V9" s="55"/>
    </row>
    <row r="10" spans="1:22" ht="18" customHeight="1" x14ac:dyDescent="0.3">
      <c r="A10" s="183"/>
      <c r="B10" s="628" t="s">
        <v>436</v>
      </c>
      <c r="C10" s="629"/>
      <c r="D10" s="629"/>
      <c r="E10" s="629"/>
      <c r="F10" s="629"/>
      <c r="G10" s="629"/>
      <c r="H10" s="629"/>
      <c r="I10" s="629"/>
      <c r="J10" s="629"/>
      <c r="K10" s="629"/>
      <c r="L10" s="629"/>
      <c r="M10" s="629"/>
      <c r="N10" s="629"/>
      <c r="O10" s="629"/>
      <c r="P10" s="629"/>
      <c r="Q10" s="629"/>
      <c r="R10" s="629"/>
      <c r="S10" s="629"/>
      <c r="T10" s="629"/>
      <c r="U10" s="630"/>
      <c r="V10" s="55"/>
    </row>
    <row r="11" spans="1:22" ht="1.5" customHeight="1" x14ac:dyDescent="0.25">
      <c r="A11" s="112" t="s">
        <v>594</v>
      </c>
      <c r="B11" s="184" t="s">
        <v>62</v>
      </c>
      <c r="C11" s="57" t="s">
        <v>63</v>
      </c>
      <c r="D11" s="57" t="s">
        <v>475</v>
      </c>
      <c r="E11" s="57" t="s">
        <v>476</v>
      </c>
      <c r="F11" s="57" t="s">
        <v>477</v>
      </c>
      <c r="G11" s="57" t="s">
        <v>72</v>
      </c>
      <c r="H11" s="58" t="s">
        <v>478</v>
      </c>
      <c r="I11" s="58" t="s">
        <v>479</v>
      </c>
      <c r="J11" s="58" t="s">
        <v>480</v>
      </c>
      <c r="K11" s="58" t="s">
        <v>481</v>
      </c>
      <c r="L11" s="58" t="s">
        <v>482</v>
      </c>
      <c r="M11" s="58" t="s">
        <v>483</v>
      </c>
      <c r="N11" s="58" t="s">
        <v>73</v>
      </c>
      <c r="O11" s="58" t="s">
        <v>85</v>
      </c>
      <c r="P11" s="58" t="s">
        <v>74</v>
      </c>
      <c r="Q11" s="58" t="s">
        <v>87</v>
      </c>
      <c r="R11" s="58" t="s">
        <v>88</v>
      </c>
      <c r="S11" s="59" t="s">
        <v>75</v>
      </c>
      <c r="T11" s="58" t="s">
        <v>86</v>
      </c>
      <c r="U11" s="141"/>
    </row>
    <row r="12" spans="1:22" ht="15" customHeight="1" x14ac:dyDescent="0.25">
      <c r="A12" s="342">
        <v>1872</v>
      </c>
      <c r="B12" s="185">
        <v>1.9344E-2</v>
      </c>
      <c r="C12" s="48">
        <v>0.33977560000000001</v>
      </c>
      <c r="D12" s="60">
        <v>0.32832030000000001</v>
      </c>
      <c r="E12" s="60">
        <v>1.14553E-2</v>
      </c>
      <c r="F12" s="48">
        <v>0.63356619999999997</v>
      </c>
      <c r="G12" s="17">
        <v>0.1741355</v>
      </c>
      <c r="H12" s="60">
        <v>1.28606E-2</v>
      </c>
      <c r="I12" s="17">
        <v>0.2123671</v>
      </c>
      <c r="J12" s="60">
        <v>1.8689299999999999E-2</v>
      </c>
      <c r="K12" s="60">
        <v>0.1006301</v>
      </c>
      <c r="L12" s="17">
        <v>0.1465631</v>
      </c>
      <c r="M12" s="60">
        <v>3.89305E-2</v>
      </c>
      <c r="N12" s="17">
        <v>6.1369899999999998E-2</v>
      </c>
      <c r="O12" s="60">
        <v>1.4019999999999999E-2</v>
      </c>
      <c r="P12" s="17">
        <v>3.9130600000000001E-2</v>
      </c>
      <c r="Q12" s="60">
        <v>1.0869E-3</v>
      </c>
      <c r="R12" s="60">
        <v>3.2201899999999999E-2</v>
      </c>
      <c r="S12" s="48">
        <v>2.6658299999999999E-2</v>
      </c>
      <c r="T12" s="38">
        <v>2.2567799999999999E-2</v>
      </c>
      <c r="U12" s="186">
        <f t="shared" ref="U12:U25" si="0">H12+J12+M12</f>
        <v>7.0480399999999999E-2</v>
      </c>
      <c r="V12" s="83"/>
    </row>
    <row r="13" spans="1:22" ht="15" customHeight="1" x14ac:dyDescent="0.25">
      <c r="A13" s="342">
        <v>1882</v>
      </c>
      <c r="B13" s="185">
        <v>4.3321199999999997E-2</v>
      </c>
      <c r="C13" s="48">
        <v>0.34343000000000001</v>
      </c>
      <c r="D13" s="60">
        <v>0.34060800000000002</v>
      </c>
      <c r="E13" s="60">
        <v>2.8219999999999999E-3</v>
      </c>
      <c r="F13" s="48">
        <v>0.63287910000000003</v>
      </c>
      <c r="G13" s="17">
        <v>0.1780795</v>
      </c>
      <c r="H13" s="60">
        <v>2.0066000000000001E-2</v>
      </c>
      <c r="I13" s="17">
        <v>0.20752319999999999</v>
      </c>
      <c r="J13" s="60">
        <v>2.4732799999999999E-2</v>
      </c>
      <c r="K13" s="60">
        <v>5.4828500000000002E-2</v>
      </c>
      <c r="L13" s="17">
        <v>0.1637063</v>
      </c>
      <c r="M13" s="60">
        <v>3.4327000000000003E-2</v>
      </c>
      <c r="N13" s="17">
        <v>5.2607000000000001E-2</v>
      </c>
      <c r="O13" s="60">
        <v>1.4659200000000001E-2</v>
      </c>
      <c r="P13" s="17">
        <v>3.09631E-2</v>
      </c>
      <c r="Q13" s="60">
        <v>1.9231999999999999E-3</v>
      </c>
      <c r="R13" s="60">
        <v>2.0022399999999999E-2</v>
      </c>
      <c r="S13" s="48">
        <v>2.3690900000000001E-2</v>
      </c>
      <c r="T13" s="38">
        <v>2.64584E-2</v>
      </c>
      <c r="U13" s="186">
        <f t="shared" si="0"/>
        <v>7.9125799999999996E-2</v>
      </c>
      <c r="V13" s="83"/>
    </row>
    <row r="14" spans="1:22" ht="15" customHeight="1" x14ac:dyDescent="0.25">
      <c r="A14" s="342">
        <v>1892</v>
      </c>
      <c r="B14" s="185">
        <v>2.1684100000000001E-2</v>
      </c>
      <c r="C14" s="48">
        <v>0.26754050000000001</v>
      </c>
      <c r="D14" s="60">
        <v>0.26626509999999998</v>
      </c>
      <c r="E14" s="60">
        <v>1.2754000000000001E-3</v>
      </c>
      <c r="F14" s="48">
        <v>0.71666560000000001</v>
      </c>
      <c r="G14" s="17">
        <v>0.1861295</v>
      </c>
      <c r="H14" s="60">
        <v>4.9632599999999999E-2</v>
      </c>
      <c r="I14" s="17">
        <v>0.27699780000000002</v>
      </c>
      <c r="J14" s="60">
        <v>7.2519700000000006E-2</v>
      </c>
      <c r="K14" s="60">
        <v>4.0756199999999999E-2</v>
      </c>
      <c r="L14" s="17">
        <v>0.17160039999999999</v>
      </c>
      <c r="M14" s="60">
        <v>8.4687700000000005E-2</v>
      </c>
      <c r="N14" s="17">
        <v>5.5454900000000001E-2</v>
      </c>
      <c r="O14" s="60">
        <v>7.8233E-3</v>
      </c>
      <c r="P14" s="17">
        <v>2.6483E-2</v>
      </c>
      <c r="Q14" s="60">
        <v>9.7389999999999998E-4</v>
      </c>
      <c r="R14" s="60">
        <v>1.78058E-2</v>
      </c>
      <c r="S14" s="48">
        <v>1.57939E-2</v>
      </c>
      <c r="T14" s="38">
        <v>2.5638000000000001E-2</v>
      </c>
      <c r="U14" s="186">
        <f t="shared" si="0"/>
        <v>0.20684000000000002</v>
      </c>
      <c r="V14" s="83"/>
    </row>
    <row r="15" spans="1:22" ht="15" customHeight="1" x14ac:dyDescent="0.25">
      <c r="A15" s="342">
        <v>1897</v>
      </c>
      <c r="B15" s="185">
        <v>1.5743099999999999E-2</v>
      </c>
      <c r="C15" s="48">
        <v>0.33433879999999999</v>
      </c>
      <c r="D15" s="60">
        <v>0.3266211</v>
      </c>
      <c r="E15" s="60">
        <v>7.7177000000000001E-3</v>
      </c>
      <c r="F15" s="48">
        <v>0.64918310000000001</v>
      </c>
      <c r="G15" s="17">
        <v>0.17035410000000001</v>
      </c>
      <c r="H15" s="60">
        <v>2.97224E-2</v>
      </c>
      <c r="I15" s="17">
        <v>0.21837380000000001</v>
      </c>
      <c r="J15" s="60">
        <v>3.5036200000000003E-2</v>
      </c>
      <c r="K15" s="60">
        <v>4.78962E-2</v>
      </c>
      <c r="L15" s="17">
        <v>0.18133099999999999</v>
      </c>
      <c r="M15" s="60">
        <v>6.2911800000000004E-2</v>
      </c>
      <c r="N15" s="17">
        <v>5.2498200000000002E-2</v>
      </c>
      <c r="O15" s="60">
        <v>9.6872E-3</v>
      </c>
      <c r="P15" s="17">
        <v>2.6626E-2</v>
      </c>
      <c r="Q15" s="60">
        <v>1.0258999999999999E-3</v>
      </c>
      <c r="R15" s="60">
        <v>1.6970300000000001E-2</v>
      </c>
      <c r="S15" s="48">
        <v>1.6478099999999999E-2</v>
      </c>
      <c r="T15" s="38">
        <v>1.74396E-2</v>
      </c>
      <c r="U15" s="186">
        <f t="shared" si="0"/>
        <v>0.12767040000000002</v>
      </c>
      <c r="V15" s="83"/>
    </row>
    <row r="16" spans="1:22" ht="15" customHeight="1" x14ac:dyDescent="0.25">
      <c r="A16" s="342">
        <v>1907</v>
      </c>
      <c r="B16" s="185">
        <v>7.0235099999999995E-2</v>
      </c>
      <c r="C16" s="48">
        <v>0.33622360000000001</v>
      </c>
      <c r="D16" s="60">
        <v>0.25088510000000003</v>
      </c>
      <c r="E16" s="60">
        <v>8.5338499999999998E-2</v>
      </c>
      <c r="F16" s="48">
        <v>0.64203969999999999</v>
      </c>
      <c r="G16" s="17">
        <v>0.19178500000000001</v>
      </c>
      <c r="H16" s="60">
        <v>5.3414799999999998E-2</v>
      </c>
      <c r="I16" s="17">
        <v>0.18707960000000001</v>
      </c>
      <c r="J16" s="60">
        <v>4.4823300000000003E-2</v>
      </c>
      <c r="K16" s="60">
        <v>3.8250800000000001E-2</v>
      </c>
      <c r="L16" s="17">
        <v>0.17769750000000001</v>
      </c>
      <c r="M16" s="60">
        <v>0.11197360000000001</v>
      </c>
      <c r="N16" s="17">
        <v>6.3333399999999998E-2</v>
      </c>
      <c r="O16" s="60">
        <v>8.2258999999999995E-3</v>
      </c>
      <c r="P16" s="17">
        <v>2.21441E-2</v>
      </c>
      <c r="Q16" s="60">
        <v>6.2040000000000001E-4</v>
      </c>
      <c r="R16" s="60">
        <v>1.49842E-2</v>
      </c>
      <c r="S16" s="48">
        <v>2.1736800000000001E-2</v>
      </c>
      <c r="T16" s="38">
        <v>3.6055499999999997E-2</v>
      </c>
      <c r="U16" s="186">
        <f t="shared" si="0"/>
        <v>0.2102117</v>
      </c>
      <c r="V16" s="83"/>
    </row>
    <row r="17" spans="1:22" ht="18" customHeight="1" x14ac:dyDescent="0.25">
      <c r="A17" s="342">
        <v>1912</v>
      </c>
      <c r="B17" s="185">
        <v>5.7716400000000001E-2</v>
      </c>
      <c r="C17" s="48">
        <v>0.35682049999999998</v>
      </c>
      <c r="D17" s="60">
        <v>0.24570610000000001</v>
      </c>
      <c r="E17" s="60">
        <v>0.1111144</v>
      </c>
      <c r="F17" s="48">
        <v>0.61550340000000003</v>
      </c>
      <c r="G17" s="17">
        <v>0.20196040000000001</v>
      </c>
      <c r="H17" s="60">
        <v>6.6305000000000003E-2</v>
      </c>
      <c r="I17" s="17">
        <v>0.18475259999999999</v>
      </c>
      <c r="J17" s="60">
        <v>4.5597100000000002E-2</v>
      </c>
      <c r="K17" s="60">
        <v>4.4286499999999999E-2</v>
      </c>
      <c r="L17" s="17">
        <v>0.14225399999999999</v>
      </c>
      <c r="M17" s="60">
        <v>8.8307800000000006E-2</v>
      </c>
      <c r="N17" s="17">
        <v>5.72043E-2</v>
      </c>
      <c r="O17" s="60">
        <v>9.1356000000000007E-3</v>
      </c>
      <c r="P17" s="17">
        <v>2.93321E-2</v>
      </c>
      <c r="Q17" s="60">
        <v>1.7149000000000001E-3</v>
      </c>
      <c r="R17" s="60">
        <v>1.2256299999999999E-2</v>
      </c>
      <c r="S17" s="48">
        <v>2.7676099999999999E-2</v>
      </c>
      <c r="T17" s="38">
        <v>4.2571699999999997E-2</v>
      </c>
      <c r="U17" s="186">
        <f t="shared" si="0"/>
        <v>0.2002099</v>
      </c>
      <c r="V17" s="83"/>
    </row>
    <row r="18" spans="1:22" ht="18" customHeight="1" x14ac:dyDescent="0.25">
      <c r="A18" s="342">
        <v>1922</v>
      </c>
      <c r="B18" s="185">
        <v>9.1801900000000006E-2</v>
      </c>
      <c r="C18" s="48">
        <v>0.27018599999999998</v>
      </c>
      <c r="D18" s="60">
        <v>0.16719510000000001</v>
      </c>
      <c r="E18" s="60">
        <v>0.102991</v>
      </c>
      <c r="F18" s="48">
        <v>0.68539110000000003</v>
      </c>
      <c r="G18" s="17">
        <v>0.25489980000000001</v>
      </c>
      <c r="H18" s="60">
        <v>8.1406500000000007E-2</v>
      </c>
      <c r="I18" s="17">
        <v>0.1294273</v>
      </c>
      <c r="J18" s="60">
        <v>1.9888800000000002E-2</v>
      </c>
      <c r="K18" s="60">
        <v>3.1931399999999999E-2</v>
      </c>
      <c r="L18" s="17">
        <v>0.19030250000000001</v>
      </c>
      <c r="M18" s="60">
        <v>4.8556000000000002E-2</v>
      </c>
      <c r="N18" s="17">
        <v>8.0511700000000005E-2</v>
      </c>
      <c r="O18" s="60">
        <v>1.8925600000000001E-2</v>
      </c>
      <c r="P18" s="17">
        <v>3.02499E-2</v>
      </c>
      <c r="Q18" s="60">
        <v>1.6452000000000001E-3</v>
      </c>
      <c r="R18" s="60">
        <v>1.19375E-2</v>
      </c>
      <c r="S18" s="48">
        <v>4.4422799999999998E-2</v>
      </c>
      <c r="T18" s="38">
        <v>4.0153000000000001E-2</v>
      </c>
      <c r="U18" s="186">
        <f t="shared" si="0"/>
        <v>0.14985130000000002</v>
      </c>
      <c r="V18" s="83"/>
    </row>
    <row r="19" spans="1:22" ht="18" customHeight="1" x14ac:dyDescent="0.25">
      <c r="A19" s="342">
        <v>1927</v>
      </c>
      <c r="B19" s="185">
        <v>6.2294099999999998E-2</v>
      </c>
      <c r="C19" s="48">
        <v>0.2361724</v>
      </c>
      <c r="D19" s="60">
        <v>0.13609889999999999</v>
      </c>
      <c r="E19" s="60">
        <v>0.1000735</v>
      </c>
      <c r="F19" s="48">
        <v>0.70491950000000003</v>
      </c>
      <c r="G19" s="17">
        <v>0.3676526</v>
      </c>
      <c r="H19" s="60">
        <v>0.13473889999999999</v>
      </c>
      <c r="I19" s="17">
        <v>9.8986299999999999E-2</v>
      </c>
      <c r="J19" s="60">
        <v>2.3423200000000002E-2</v>
      </c>
      <c r="K19" s="60">
        <v>2.3538799999999999E-2</v>
      </c>
      <c r="L19" s="17">
        <v>0.1315894</v>
      </c>
      <c r="M19" s="60">
        <v>4.5627899999999999E-2</v>
      </c>
      <c r="N19" s="17">
        <v>7.2542400000000007E-2</v>
      </c>
      <c r="O19" s="60">
        <v>7.7609999999999997E-3</v>
      </c>
      <c r="P19" s="17">
        <v>3.41488E-2</v>
      </c>
      <c r="Q19" s="60">
        <v>9.9730000000000001E-4</v>
      </c>
      <c r="R19" s="60">
        <v>1.47957E-2</v>
      </c>
      <c r="S19" s="48">
        <v>5.8908099999999998E-2</v>
      </c>
      <c r="T19" s="38">
        <v>3.4478300000000003E-2</v>
      </c>
      <c r="U19" s="186">
        <f t="shared" si="0"/>
        <v>0.20379</v>
      </c>
      <c r="V19" s="83"/>
    </row>
    <row r="20" spans="1:22" ht="18" customHeight="1" x14ac:dyDescent="0.25">
      <c r="A20" s="342">
        <v>1932</v>
      </c>
      <c r="B20" s="185">
        <v>6.1479399999999997E-2</v>
      </c>
      <c r="C20" s="48">
        <v>0.26526549999999999</v>
      </c>
      <c r="D20" s="60">
        <v>0.15804579999999999</v>
      </c>
      <c r="E20" s="60">
        <v>0.1072197</v>
      </c>
      <c r="F20" s="48">
        <v>0.6678423</v>
      </c>
      <c r="G20" s="17">
        <v>0.30349759999999998</v>
      </c>
      <c r="H20" s="60">
        <v>6.9731600000000005E-2</v>
      </c>
      <c r="I20" s="17">
        <v>0.1065755</v>
      </c>
      <c r="J20" s="60">
        <v>1.6405200000000002E-2</v>
      </c>
      <c r="K20" s="60">
        <v>1.9379299999999999E-2</v>
      </c>
      <c r="L20" s="17">
        <v>0.14017779999999999</v>
      </c>
      <c r="M20" s="60">
        <v>2.7379000000000001E-2</v>
      </c>
      <c r="N20" s="17">
        <v>8.5696700000000001E-2</v>
      </c>
      <c r="O20" s="60">
        <v>1.3432299999999999E-2</v>
      </c>
      <c r="P20" s="17">
        <v>3.1894699999999998E-2</v>
      </c>
      <c r="Q20" s="60">
        <v>1.4771000000000001E-3</v>
      </c>
      <c r="R20" s="60">
        <v>1.28603E-2</v>
      </c>
      <c r="S20" s="48">
        <v>6.6892199999999999E-2</v>
      </c>
      <c r="T20" s="38">
        <v>2.4005599999999998E-2</v>
      </c>
      <c r="U20" s="186">
        <f t="shared" si="0"/>
        <v>0.11351580000000001</v>
      </c>
      <c r="V20" s="83"/>
    </row>
    <row r="21" spans="1:22" ht="18" customHeight="1" x14ac:dyDescent="0.25">
      <c r="A21" s="342">
        <v>1937</v>
      </c>
      <c r="B21" s="185">
        <v>7.2761400000000004E-2</v>
      </c>
      <c r="C21" s="48">
        <v>0.247778</v>
      </c>
      <c r="D21" s="60">
        <v>0.1388047</v>
      </c>
      <c r="E21" s="60">
        <v>0.1089734</v>
      </c>
      <c r="F21" s="48">
        <v>0.68452829999999998</v>
      </c>
      <c r="G21" s="17">
        <v>0.35727370000000003</v>
      </c>
      <c r="H21" s="60">
        <v>0.17310429999999999</v>
      </c>
      <c r="I21" s="17">
        <v>0.1045157</v>
      </c>
      <c r="J21" s="60">
        <v>1.51729E-2</v>
      </c>
      <c r="K21" s="60">
        <v>1.84508E-2</v>
      </c>
      <c r="L21" s="17">
        <v>0.11627170000000001</v>
      </c>
      <c r="M21" s="60">
        <v>3.0628900000000001E-2</v>
      </c>
      <c r="N21" s="17">
        <v>7.6541700000000004E-2</v>
      </c>
      <c r="O21" s="60">
        <v>1.11395E-2</v>
      </c>
      <c r="P21" s="17">
        <v>2.9925400000000001E-2</v>
      </c>
      <c r="Q21" s="60">
        <v>3.5182E-3</v>
      </c>
      <c r="R21" s="60">
        <v>1.7282499999999999E-2</v>
      </c>
      <c r="S21" s="48">
        <v>6.7693600000000007E-2</v>
      </c>
      <c r="T21" s="38">
        <v>2.78553E-2</v>
      </c>
      <c r="U21" s="186">
        <f t="shared" si="0"/>
        <v>0.21890609999999999</v>
      </c>
      <c r="V21" s="83"/>
    </row>
    <row r="22" spans="1:22" ht="18" customHeight="1" x14ac:dyDescent="0.25">
      <c r="A22" s="386">
        <v>1942</v>
      </c>
      <c r="B22" s="185">
        <v>4.7297899999999997E-2</v>
      </c>
      <c r="C22" s="48">
        <v>0.25257180000000001</v>
      </c>
      <c r="D22" s="60">
        <v>0.12840670000000001</v>
      </c>
      <c r="E22" s="60">
        <v>0.1241651</v>
      </c>
      <c r="F22" s="48">
        <v>0.69014240000000004</v>
      </c>
      <c r="G22" s="17">
        <v>0.42085090000000003</v>
      </c>
      <c r="H22" s="60">
        <v>0.1216276</v>
      </c>
      <c r="I22" s="17">
        <v>5.3614299999999997E-2</v>
      </c>
      <c r="J22" s="60">
        <v>8.5228000000000005E-3</v>
      </c>
      <c r="K22" s="60">
        <v>7.3682000000000001E-3</v>
      </c>
      <c r="L22" s="17">
        <v>0.111355</v>
      </c>
      <c r="M22" s="60">
        <v>2.0515700000000001E-2</v>
      </c>
      <c r="N22" s="17">
        <v>6.3284800000000002E-2</v>
      </c>
      <c r="O22" s="60">
        <v>1.12535E-2</v>
      </c>
      <c r="P22" s="17">
        <v>4.1037400000000002E-2</v>
      </c>
      <c r="Q22" s="60">
        <v>2.4884999999999998E-3</v>
      </c>
      <c r="R22" s="60">
        <v>2.1071099999999999E-2</v>
      </c>
      <c r="S22" s="48">
        <v>5.7285799999999998E-2</v>
      </c>
      <c r="T22" s="38">
        <v>1.7239600000000001E-2</v>
      </c>
      <c r="U22" s="186">
        <f t="shared" si="0"/>
        <v>0.1506661</v>
      </c>
      <c r="V22" s="83"/>
    </row>
    <row r="23" spans="1:22" ht="18" customHeight="1" x14ac:dyDescent="0.25">
      <c r="A23" s="342">
        <v>1947</v>
      </c>
      <c r="B23" s="185">
        <v>6.6657099999999997E-2</v>
      </c>
      <c r="C23" s="48">
        <v>0.2828196</v>
      </c>
      <c r="D23" s="60">
        <v>0.11136169999999999</v>
      </c>
      <c r="E23" s="60">
        <v>0.17145779999999999</v>
      </c>
      <c r="F23" s="48">
        <v>0.67446609999999996</v>
      </c>
      <c r="G23" s="17">
        <v>0.45658280000000001</v>
      </c>
      <c r="H23" s="60">
        <v>0.14810509999999999</v>
      </c>
      <c r="I23" s="17">
        <v>3.3390000000000003E-2</v>
      </c>
      <c r="J23" s="60">
        <v>6.9975000000000002E-3</v>
      </c>
      <c r="K23" s="60">
        <v>3.8777E-3</v>
      </c>
      <c r="L23" s="17">
        <v>4.1477699999999999E-2</v>
      </c>
      <c r="M23" s="60">
        <v>1.1694100000000001E-2</v>
      </c>
      <c r="N23" s="17">
        <v>6.0342199999999999E-2</v>
      </c>
      <c r="O23" s="60">
        <v>6.3366000000000004E-3</v>
      </c>
      <c r="P23" s="17">
        <v>8.2673399999999994E-2</v>
      </c>
      <c r="Q23" s="60">
        <v>2.3238999999999998E-3</v>
      </c>
      <c r="R23" s="60">
        <v>6.9046099999999999E-2</v>
      </c>
      <c r="S23" s="48">
        <v>4.2714299999999997E-2</v>
      </c>
      <c r="T23" s="38">
        <v>1.17086E-2</v>
      </c>
      <c r="U23" s="186">
        <f t="shared" si="0"/>
        <v>0.16679669999999999</v>
      </c>
      <c r="V23" s="83"/>
    </row>
    <row r="24" spans="1:22" ht="18" customHeight="1" x14ac:dyDescent="0.25">
      <c r="A24" s="440">
        <v>1952</v>
      </c>
      <c r="B24" s="185">
        <v>5.2820199999999998E-2</v>
      </c>
      <c r="C24" s="48">
        <v>0.30841459999999998</v>
      </c>
      <c r="D24" s="60">
        <v>0.13146060000000001</v>
      </c>
      <c r="E24" s="60">
        <v>0.176954</v>
      </c>
      <c r="F24" s="48">
        <v>0.63682570000000005</v>
      </c>
      <c r="G24" s="17">
        <v>0.4284753</v>
      </c>
      <c r="H24" s="60">
        <v>0.1566873</v>
      </c>
      <c r="I24" s="17">
        <v>2.95442E-2</v>
      </c>
      <c r="J24" s="60">
        <v>5.8130999999999999E-3</v>
      </c>
      <c r="K24" s="60">
        <v>4.0292000000000001E-3</v>
      </c>
      <c r="L24" s="17">
        <v>3.3533899999999998E-2</v>
      </c>
      <c r="M24" s="60">
        <v>1.00556E-2</v>
      </c>
      <c r="N24" s="17">
        <v>7.9957600000000004E-2</v>
      </c>
      <c r="O24" s="60">
        <v>1.34577E-2</v>
      </c>
      <c r="P24" s="17">
        <v>6.5314700000000003E-2</v>
      </c>
      <c r="Q24" s="60">
        <v>3.2856999999999999E-3</v>
      </c>
      <c r="R24" s="60">
        <v>5.3011700000000002E-2</v>
      </c>
      <c r="S24" s="48">
        <v>5.4759700000000001E-2</v>
      </c>
      <c r="T24" s="38">
        <v>7.5303000000000002E-3</v>
      </c>
      <c r="U24" s="186">
        <f t="shared" si="0"/>
        <v>0.17255599999999999</v>
      </c>
      <c r="V24" s="83"/>
    </row>
    <row r="25" spans="1:22" ht="18" customHeight="1" x14ac:dyDescent="0.25">
      <c r="A25" s="440">
        <v>1957</v>
      </c>
      <c r="B25" s="185">
        <v>3.4603099999999998E-2</v>
      </c>
      <c r="C25" s="48">
        <v>0.33487610000000001</v>
      </c>
      <c r="D25" s="60">
        <v>0.16190850000000001</v>
      </c>
      <c r="E25" s="60">
        <v>0.1729676</v>
      </c>
      <c r="F25" s="48">
        <v>0.62309349999999997</v>
      </c>
      <c r="G25" s="17">
        <v>0.4024277</v>
      </c>
      <c r="H25" s="60">
        <v>0.11716790000000001</v>
      </c>
      <c r="I25" s="17">
        <v>2.9934599999999999E-2</v>
      </c>
      <c r="J25" s="60">
        <v>2.6294000000000001E-3</v>
      </c>
      <c r="K25" s="60">
        <v>8.0973E-3</v>
      </c>
      <c r="L25" s="17">
        <v>6.7236299999999999E-2</v>
      </c>
      <c r="M25" s="60">
        <v>5.5516999999999997E-3</v>
      </c>
      <c r="N25" s="17">
        <v>7.3828900000000003E-2</v>
      </c>
      <c r="O25" s="60">
        <v>8.9869000000000008E-3</v>
      </c>
      <c r="P25" s="17">
        <v>4.9665800000000003E-2</v>
      </c>
      <c r="Q25" s="60">
        <v>2.4439000000000002E-3</v>
      </c>
      <c r="R25" s="60">
        <v>3.2089100000000002E-2</v>
      </c>
      <c r="S25" s="48">
        <v>4.2030400000000002E-2</v>
      </c>
      <c r="T25" s="38">
        <v>1.0114400000000001E-2</v>
      </c>
      <c r="U25" s="186">
        <f t="shared" si="0"/>
        <v>0.12534900000000002</v>
      </c>
      <c r="V25" s="83"/>
    </row>
    <row r="26" spans="1:22" ht="18" customHeight="1" x14ac:dyDescent="0.25">
      <c r="A26" s="342">
        <v>1962</v>
      </c>
      <c r="B26" s="185"/>
      <c r="C26" s="48"/>
      <c r="D26" s="60"/>
      <c r="E26" s="60"/>
      <c r="F26" s="48"/>
      <c r="G26" s="17"/>
      <c r="H26" s="60"/>
      <c r="I26" s="17"/>
      <c r="J26" s="60"/>
      <c r="K26" s="60"/>
      <c r="L26" s="17"/>
      <c r="M26" s="60"/>
      <c r="N26" s="17"/>
      <c r="O26" s="60"/>
      <c r="P26" s="17"/>
      <c r="Q26" s="60"/>
      <c r="R26" s="60"/>
      <c r="S26" s="48"/>
      <c r="T26" s="38"/>
      <c r="U26" s="186"/>
      <c r="V26" s="83"/>
    </row>
    <row r="27" spans="1:22" ht="5.0999999999999996" customHeight="1" x14ac:dyDescent="0.25">
      <c r="A27" s="114"/>
      <c r="B27" s="7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137"/>
    </row>
    <row r="28" spans="1:22" x14ac:dyDescent="0.25">
      <c r="A28" s="183"/>
      <c r="B28" s="628" t="s">
        <v>277</v>
      </c>
      <c r="C28" s="629"/>
      <c r="D28" s="629"/>
      <c r="E28" s="629"/>
      <c r="F28" s="629"/>
      <c r="G28" s="629"/>
      <c r="H28" s="629"/>
      <c r="I28" s="629"/>
      <c r="J28" s="629"/>
      <c r="K28" s="629"/>
      <c r="L28" s="629"/>
      <c r="M28" s="629"/>
      <c r="N28" s="629"/>
      <c r="O28" s="629"/>
      <c r="P28" s="629"/>
      <c r="Q28" s="629"/>
      <c r="R28" s="629"/>
      <c r="S28" s="629"/>
      <c r="T28" s="629"/>
      <c r="U28" s="630"/>
    </row>
    <row r="29" spans="1:22" ht="2.1" customHeight="1" x14ac:dyDescent="0.25">
      <c r="A29" s="112" t="s">
        <v>594</v>
      </c>
      <c r="B29" s="184" t="s">
        <v>62</v>
      </c>
      <c r="C29" s="57" t="s">
        <v>63</v>
      </c>
      <c r="D29" s="57" t="s">
        <v>475</v>
      </c>
      <c r="E29" s="57" t="s">
        <v>476</v>
      </c>
      <c r="F29" s="57" t="s">
        <v>477</v>
      </c>
      <c r="G29" s="57" t="s">
        <v>72</v>
      </c>
      <c r="H29" s="58" t="s">
        <v>478</v>
      </c>
      <c r="I29" s="58" t="s">
        <v>479</v>
      </c>
      <c r="J29" s="58" t="s">
        <v>480</v>
      </c>
      <c r="K29" s="58" t="s">
        <v>481</v>
      </c>
      <c r="L29" s="58" t="s">
        <v>482</v>
      </c>
      <c r="M29" s="58" t="s">
        <v>483</v>
      </c>
      <c r="N29" s="58" t="s">
        <v>73</v>
      </c>
      <c r="O29" s="58" t="s">
        <v>85</v>
      </c>
      <c r="P29" s="58" t="s">
        <v>74</v>
      </c>
      <c r="Q29" s="58" t="s">
        <v>87</v>
      </c>
      <c r="R29" s="58" t="s">
        <v>88</v>
      </c>
      <c r="S29" s="59" t="s">
        <v>75</v>
      </c>
      <c r="T29" s="58" t="s">
        <v>86</v>
      </c>
      <c r="U29" s="141"/>
    </row>
    <row r="30" spans="1:22" ht="15.6" x14ac:dyDescent="0.25">
      <c r="A30" s="277">
        <v>1872</v>
      </c>
      <c r="B30" s="185">
        <v>1.8336600000000002E-2</v>
      </c>
      <c r="C30" s="48">
        <v>0.3605468</v>
      </c>
      <c r="D30" s="60">
        <v>0.343275</v>
      </c>
      <c r="E30" s="60">
        <v>1.72718E-2</v>
      </c>
      <c r="F30" s="48">
        <v>0.6196142</v>
      </c>
      <c r="G30" s="17">
        <v>0.18529399999999999</v>
      </c>
      <c r="H30" s="60">
        <v>1.5626899999999999E-2</v>
      </c>
      <c r="I30" s="17">
        <v>0.175732</v>
      </c>
      <c r="J30" s="60">
        <v>2.2166000000000002E-2</v>
      </c>
      <c r="K30" s="60">
        <v>7.6033699999999996E-2</v>
      </c>
      <c r="L30" s="17">
        <v>0.14272399999999999</v>
      </c>
      <c r="M30" s="60">
        <v>4.77502E-2</v>
      </c>
      <c r="N30" s="17">
        <v>6.7643999999999996E-2</v>
      </c>
      <c r="O30" s="60">
        <v>8.0014999999999999E-3</v>
      </c>
      <c r="P30" s="17">
        <v>4.8220300000000001E-2</v>
      </c>
      <c r="Q30" s="60">
        <v>1.5320000000000001E-4</v>
      </c>
      <c r="R30" s="60">
        <v>4.2114899999999997E-2</v>
      </c>
      <c r="S30" s="48">
        <v>1.9839099999999998E-2</v>
      </c>
      <c r="T30" s="38">
        <v>1.9297700000000001E-2</v>
      </c>
      <c r="U30" s="186">
        <f>H30+J30+M30</f>
        <v>8.5543100000000011E-2</v>
      </c>
    </row>
    <row r="31" spans="1:22" ht="15.6" x14ac:dyDescent="0.25">
      <c r="A31" s="277">
        <v>1882</v>
      </c>
      <c r="B31" s="185">
        <v>3.9328799999999997E-2</v>
      </c>
      <c r="C31" s="48">
        <v>0.34356579999999998</v>
      </c>
      <c r="D31" s="60">
        <v>0.34215970000000001</v>
      </c>
      <c r="E31" s="60">
        <v>1.4061E-3</v>
      </c>
      <c r="F31" s="48">
        <v>0.64090930000000002</v>
      </c>
      <c r="G31" s="17">
        <v>0.1919266</v>
      </c>
      <c r="H31" s="60">
        <v>2.4494200000000001E-2</v>
      </c>
      <c r="I31" s="17">
        <v>0.19115180000000001</v>
      </c>
      <c r="J31" s="60">
        <v>2.7402099999999999E-2</v>
      </c>
      <c r="K31" s="60">
        <v>4.4599800000000002E-2</v>
      </c>
      <c r="L31" s="17">
        <v>0.17688719999999999</v>
      </c>
      <c r="M31" s="60">
        <v>4.46205E-2</v>
      </c>
      <c r="N31" s="17">
        <v>5.60019E-2</v>
      </c>
      <c r="O31" s="60">
        <v>1.1028100000000001E-2</v>
      </c>
      <c r="P31" s="17">
        <v>2.4941899999999999E-2</v>
      </c>
      <c r="Q31" s="60">
        <v>4.704E-4</v>
      </c>
      <c r="R31" s="60">
        <v>1.9828599999999998E-2</v>
      </c>
      <c r="S31" s="48">
        <v>1.55248E-2</v>
      </c>
      <c r="T31" s="38">
        <v>2.7133299999999999E-2</v>
      </c>
      <c r="U31" s="186">
        <f>H31+J31+M31</f>
        <v>9.65168E-2</v>
      </c>
    </row>
    <row r="32" spans="1:22" ht="15.6" x14ac:dyDescent="0.25">
      <c r="A32" s="277">
        <v>1892</v>
      </c>
      <c r="B32" s="185">
        <v>1.83702E-2</v>
      </c>
      <c r="C32" s="48">
        <v>0.2316558</v>
      </c>
      <c r="D32" s="60">
        <v>0.23120779999999999</v>
      </c>
      <c r="E32" s="60">
        <v>4.4799999999999999E-4</v>
      </c>
      <c r="F32" s="48">
        <v>0.75703609999999999</v>
      </c>
      <c r="G32" s="17">
        <v>0.21072659999999999</v>
      </c>
      <c r="H32" s="60">
        <v>6.7688499999999999E-2</v>
      </c>
      <c r="I32" s="17">
        <v>0.29208040000000002</v>
      </c>
      <c r="J32" s="60">
        <v>9.9337400000000006E-2</v>
      </c>
      <c r="K32" s="60">
        <v>3.0883899999999999E-2</v>
      </c>
      <c r="L32" s="17">
        <v>0.17292730000000001</v>
      </c>
      <c r="M32" s="60">
        <v>0.1080033</v>
      </c>
      <c r="N32" s="17">
        <v>6.1450600000000001E-2</v>
      </c>
      <c r="O32" s="60">
        <v>5.4516E-3</v>
      </c>
      <c r="P32" s="17">
        <v>1.9851299999999999E-2</v>
      </c>
      <c r="Q32" s="60">
        <v>8.5099999999999995E-5</v>
      </c>
      <c r="R32" s="60">
        <v>1.2215699999999999E-2</v>
      </c>
      <c r="S32" s="48">
        <v>1.1308E-2</v>
      </c>
      <c r="T32" s="38">
        <v>2.1798999999999999E-2</v>
      </c>
      <c r="U32" s="186">
        <f t="shared" ref="U32:U43" si="1">H32+J32+M32</f>
        <v>0.27502919999999997</v>
      </c>
    </row>
    <row r="33" spans="1:22" ht="15.6" x14ac:dyDescent="0.25">
      <c r="A33" s="289">
        <v>1897</v>
      </c>
      <c r="B33" s="185">
        <v>1.38659E-2</v>
      </c>
      <c r="C33" s="48">
        <v>0.34059220000000001</v>
      </c>
      <c r="D33" s="60">
        <v>0.32923370000000002</v>
      </c>
      <c r="E33" s="60">
        <v>1.13586E-2</v>
      </c>
      <c r="F33" s="48">
        <v>0.64618310000000001</v>
      </c>
      <c r="G33" s="17">
        <v>0.18449009999999999</v>
      </c>
      <c r="H33" s="60">
        <v>4.0268900000000003E-2</v>
      </c>
      <c r="I33" s="17">
        <v>0.20856079999999999</v>
      </c>
      <c r="J33" s="60">
        <v>4.0907199999999998E-2</v>
      </c>
      <c r="K33" s="60">
        <v>3.3578799999999999E-2</v>
      </c>
      <c r="L33" s="17">
        <v>0.1798467</v>
      </c>
      <c r="M33" s="60">
        <v>7.0582000000000006E-2</v>
      </c>
      <c r="N33" s="17">
        <v>5.4376099999999997E-2</v>
      </c>
      <c r="O33" s="60">
        <v>7.6702000000000003E-3</v>
      </c>
      <c r="P33" s="17">
        <v>1.89094E-2</v>
      </c>
      <c r="Q33" s="60">
        <v>8.2200000000000006E-5</v>
      </c>
      <c r="R33" s="60">
        <v>1.2679299999999999E-2</v>
      </c>
      <c r="S33" s="48">
        <v>1.32246E-2</v>
      </c>
      <c r="T33" s="38">
        <v>2.6808499999999999E-2</v>
      </c>
      <c r="U33" s="186">
        <f t="shared" si="1"/>
        <v>0.15175810000000001</v>
      </c>
    </row>
    <row r="34" spans="1:22" ht="15.6" x14ac:dyDescent="0.25">
      <c r="A34" s="342">
        <v>1907</v>
      </c>
      <c r="B34" s="185">
        <v>4.6289999999999998E-2</v>
      </c>
      <c r="C34" s="48">
        <v>0.29261730000000002</v>
      </c>
      <c r="D34" s="60">
        <v>0.2228359</v>
      </c>
      <c r="E34" s="60">
        <v>6.9781399999999993E-2</v>
      </c>
      <c r="F34" s="48">
        <v>0.69246490000000005</v>
      </c>
      <c r="G34" s="17">
        <v>0.22023319999999999</v>
      </c>
      <c r="H34" s="60">
        <v>7.2059799999999993E-2</v>
      </c>
      <c r="I34" s="17">
        <v>0.19195860000000001</v>
      </c>
      <c r="J34" s="60">
        <v>5.6569300000000003E-2</v>
      </c>
      <c r="K34" s="60">
        <v>3.4739699999999998E-2</v>
      </c>
      <c r="L34" s="17">
        <v>0.19325490000000001</v>
      </c>
      <c r="M34" s="60">
        <v>0.14272969999999999</v>
      </c>
      <c r="N34" s="17">
        <v>6.9267800000000004E-2</v>
      </c>
      <c r="O34" s="60">
        <v>7.4359999999999999E-3</v>
      </c>
      <c r="P34" s="17">
        <v>1.7750499999999999E-2</v>
      </c>
      <c r="Q34" s="60">
        <v>2.8900000000000001E-5</v>
      </c>
      <c r="R34" s="60">
        <v>1.0822099999999999E-2</v>
      </c>
      <c r="S34" s="48">
        <v>1.49178E-2</v>
      </c>
      <c r="T34" s="38">
        <v>3.10116E-2</v>
      </c>
      <c r="U34" s="186">
        <f t="shared" si="1"/>
        <v>0.27135880000000001</v>
      </c>
    </row>
    <row r="35" spans="1:22" ht="15.6" x14ac:dyDescent="0.25">
      <c r="A35" s="277">
        <v>1912</v>
      </c>
      <c r="B35" s="185">
        <v>3.6328300000000001E-2</v>
      </c>
      <c r="C35" s="48">
        <v>0.32490429999999998</v>
      </c>
      <c r="D35" s="60">
        <v>0.2213405</v>
      </c>
      <c r="E35" s="60">
        <v>0.1035638</v>
      </c>
      <c r="F35" s="48">
        <v>0.65371120000000005</v>
      </c>
      <c r="G35" s="17">
        <v>0.24314830000000001</v>
      </c>
      <c r="H35" s="60">
        <v>9.3441099999999999E-2</v>
      </c>
      <c r="I35" s="17">
        <v>0.19081999999999999</v>
      </c>
      <c r="J35" s="60">
        <v>5.19173E-2</v>
      </c>
      <c r="K35" s="60">
        <v>4.5476200000000001E-2</v>
      </c>
      <c r="L35" s="17">
        <v>0.13753760000000001</v>
      </c>
      <c r="M35" s="60">
        <v>9.5562300000000003E-2</v>
      </c>
      <c r="N35" s="17">
        <v>5.91678E-2</v>
      </c>
      <c r="O35" s="60">
        <v>8.2345000000000005E-3</v>
      </c>
      <c r="P35" s="17">
        <v>2.30374E-2</v>
      </c>
      <c r="Q35" s="60">
        <v>1.2398000000000001E-3</v>
      </c>
      <c r="R35" s="60">
        <v>7.4787999999999999E-3</v>
      </c>
      <c r="S35" s="48">
        <v>2.1384500000000001E-2</v>
      </c>
      <c r="T35" s="38">
        <v>5.0558800000000001E-2</v>
      </c>
      <c r="U35" s="186">
        <f t="shared" si="1"/>
        <v>0.24092069999999999</v>
      </c>
    </row>
    <row r="36" spans="1:22" ht="15.6" x14ac:dyDescent="0.25">
      <c r="A36" s="277">
        <v>1922</v>
      </c>
      <c r="B36" s="185">
        <v>6.9304900000000003E-2</v>
      </c>
      <c r="C36" s="48">
        <v>0.26934560000000002</v>
      </c>
      <c r="D36" s="60">
        <v>0.16764480000000001</v>
      </c>
      <c r="E36" s="60">
        <v>0.10170079999999999</v>
      </c>
      <c r="F36" s="48">
        <v>0.69134019999999996</v>
      </c>
      <c r="G36" s="17">
        <v>0.30370419999999998</v>
      </c>
      <c r="H36" s="60">
        <v>0.1160421</v>
      </c>
      <c r="I36" s="17">
        <v>0.10676579999999999</v>
      </c>
      <c r="J36" s="60">
        <v>2.1035999999999999E-2</v>
      </c>
      <c r="K36" s="60">
        <v>2.36379E-2</v>
      </c>
      <c r="L36" s="17">
        <v>0.1702584</v>
      </c>
      <c r="M36" s="60">
        <v>6.1196100000000003E-2</v>
      </c>
      <c r="N36" s="17">
        <v>9.05918E-2</v>
      </c>
      <c r="O36" s="60">
        <v>2.5236600000000001E-2</v>
      </c>
      <c r="P36" s="17">
        <v>2.002E-2</v>
      </c>
      <c r="Q36" s="60">
        <v>5.2669999999999995E-4</v>
      </c>
      <c r="R36" s="60">
        <v>9.8586000000000003E-3</v>
      </c>
      <c r="S36" s="48">
        <v>3.9314200000000001E-2</v>
      </c>
      <c r="T36" s="38">
        <v>4.2248399999999998E-2</v>
      </c>
      <c r="U36" s="186">
        <f t="shared" si="1"/>
        <v>0.19827419999999998</v>
      </c>
    </row>
    <row r="37" spans="1:22" ht="15.6" x14ac:dyDescent="0.25">
      <c r="A37" s="277">
        <v>1927</v>
      </c>
      <c r="B37" s="185">
        <v>5.0583200000000002E-2</v>
      </c>
      <c r="C37" s="48">
        <v>0.2044899</v>
      </c>
      <c r="D37" s="60">
        <v>0.1206502</v>
      </c>
      <c r="E37" s="60">
        <v>8.3839700000000003E-2</v>
      </c>
      <c r="F37" s="48">
        <v>0.75523589999999996</v>
      </c>
      <c r="G37" s="17">
        <v>0.4487429</v>
      </c>
      <c r="H37" s="60">
        <v>0.18493979999999999</v>
      </c>
      <c r="I37" s="17">
        <v>9.4627799999999998E-2</v>
      </c>
      <c r="J37" s="60">
        <v>2.8025499999999998E-2</v>
      </c>
      <c r="K37" s="60">
        <v>2.11113E-2</v>
      </c>
      <c r="L37" s="17">
        <v>0.11454259999999999</v>
      </c>
      <c r="M37" s="60">
        <v>5.4826199999999999E-2</v>
      </c>
      <c r="N37" s="17">
        <v>6.7641099999999996E-2</v>
      </c>
      <c r="O37" s="60">
        <v>4.3614999999999999E-3</v>
      </c>
      <c r="P37" s="17">
        <v>2.96814E-2</v>
      </c>
      <c r="Q37" s="60">
        <v>2.2249999999999999E-4</v>
      </c>
      <c r="R37" s="60">
        <v>1.37152E-2</v>
      </c>
      <c r="S37" s="48">
        <v>4.0274299999999999E-2</v>
      </c>
      <c r="T37" s="38">
        <v>3.8284699999999998E-2</v>
      </c>
      <c r="U37" s="186">
        <f t="shared" si="1"/>
        <v>0.26779150000000002</v>
      </c>
    </row>
    <row r="38" spans="1:22" ht="15.6" x14ac:dyDescent="0.25">
      <c r="A38" s="277">
        <v>1932</v>
      </c>
      <c r="B38" s="185">
        <v>4.05195E-2</v>
      </c>
      <c r="C38" s="48">
        <v>0.24421590000000001</v>
      </c>
      <c r="D38" s="60">
        <v>0.1509431</v>
      </c>
      <c r="E38" s="60">
        <v>9.3272800000000003E-2</v>
      </c>
      <c r="F38" s="48">
        <v>0.69926339999999998</v>
      </c>
      <c r="G38" s="17">
        <v>0.36973430000000002</v>
      </c>
      <c r="H38" s="60">
        <v>9.2392100000000005E-2</v>
      </c>
      <c r="I38" s="17">
        <v>9.9209000000000006E-2</v>
      </c>
      <c r="J38" s="60">
        <v>2.04604E-2</v>
      </c>
      <c r="K38" s="60">
        <v>1.19799E-2</v>
      </c>
      <c r="L38" s="17">
        <v>0.13620209999999999</v>
      </c>
      <c r="M38" s="60">
        <v>3.5381000000000003E-2</v>
      </c>
      <c r="N38" s="17">
        <v>8.1229899999999994E-2</v>
      </c>
      <c r="O38" s="60">
        <v>1.2202299999999999E-2</v>
      </c>
      <c r="P38" s="17">
        <v>1.2888E-2</v>
      </c>
      <c r="Q38" s="60">
        <v>1.4329999999999999E-4</v>
      </c>
      <c r="R38" s="60">
        <v>8.3624000000000007E-3</v>
      </c>
      <c r="S38" s="48">
        <v>5.6520800000000003E-2</v>
      </c>
      <c r="T38" s="38">
        <v>2.50878E-2</v>
      </c>
      <c r="U38" s="186">
        <f t="shared" si="1"/>
        <v>0.14823350000000002</v>
      </c>
    </row>
    <row r="39" spans="1:22" ht="15.6" x14ac:dyDescent="0.25">
      <c r="A39" s="277">
        <v>1937</v>
      </c>
      <c r="B39" s="185">
        <v>5.8410299999999998E-2</v>
      </c>
      <c r="C39" s="48">
        <v>0.19207099999999999</v>
      </c>
      <c r="D39" s="60">
        <v>0.10968169999999999</v>
      </c>
      <c r="E39" s="60">
        <v>8.2389299999999999E-2</v>
      </c>
      <c r="F39" s="48">
        <v>0.77065969999999995</v>
      </c>
      <c r="G39" s="17">
        <v>0.48520469999999999</v>
      </c>
      <c r="H39" s="60">
        <v>0.26507209999999998</v>
      </c>
      <c r="I39" s="17">
        <v>9.68947E-2</v>
      </c>
      <c r="J39" s="60">
        <v>1.8661799999999999E-2</v>
      </c>
      <c r="K39" s="60">
        <v>1.2937799999999999E-2</v>
      </c>
      <c r="L39" s="17">
        <v>0.10348</v>
      </c>
      <c r="M39" s="60">
        <v>3.97729E-2</v>
      </c>
      <c r="N39" s="17">
        <v>6.6927399999999998E-2</v>
      </c>
      <c r="O39" s="60">
        <v>6.0299000000000004E-3</v>
      </c>
      <c r="P39" s="17">
        <v>1.81529E-2</v>
      </c>
      <c r="Q39" s="60">
        <v>2.386E-4</v>
      </c>
      <c r="R39" s="60">
        <v>1.2889100000000001E-2</v>
      </c>
      <c r="S39" s="48">
        <v>3.7269299999999998E-2</v>
      </c>
      <c r="T39" s="38">
        <v>3.2660500000000002E-2</v>
      </c>
      <c r="U39" s="186">
        <f t="shared" si="1"/>
        <v>0.32350679999999998</v>
      </c>
    </row>
    <row r="40" spans="1:22" ht="15.6" x14ac:dyDescent="0.25">
      <c r="A40" s="386">
        <v>1942</v>
      </c>
      <c r="B40" s="185">
        <v>3.4514299999999998E-2</v>
      </c>
      <c r="C40" s="48">
        <v>0.21595739999999999</v>
      </c>
      <c r="D40" s="60">
        <v>0.11211740000000001</v>
      </c>
      <c r="E40" s="60">
        <v>0.1038401</v>
      </c>
      <c r="F40" s="48">
        <v>0.74517270000000002</v>
      </c>
      <c r="G40" s="17">
        <v>0.50925509999999996</v>
      </c>
      <c r="H40" s="60">
        <v>0.15485270000000001</v>
      </c>
      <c r="I40" s="17">
        <v>4.4348600000000002E-2</v>
      </c>
      <c r="J40" s="60">
        <v>9.0142999999999994E-3</v>
      </c>
      <c r="K40" s="60">
        <v>7.0835999999999998E-3</v>
      </c>
      <c r="L40" s="17">
        <v>0.1024683</v>
      </c>
      <c r="M40" s="60">
        <v>2.4528999999999999E-2</v>
      </c>
      <c r="N40" s="17">
        <v>5.6327700000000001E-2</v>
      </c>
      <c r="O40" s="60">
        <v>1.0066800000000001E-2</v>
      </c>
      <c r="P40" s="17">
        <v>3.2773099999999999E-2</v>
      </c>
      <c r="Q40" s="60">
        <v>1.5100000000000001E-3</v>
      </c>
      <c r="R40" s="60">
        <v>8.9218000000000006E-3</v>
      </c>
      <c r="S40" s="48">
        <v>3.8869800000000003E-2</v>
      </c>
      <c r="T40" s="38">
        <v>2.1125000000000001E-2</v>
      </c>
      <c r="U40" s="186">
        <f t="shared" si="1"/>
        <v>0.18839600000000001</v>
      </c>
    </row>
    <row r="41" spans="1:22" ht="15.6" x14ac:dyDescent="0.25">
      <c r="A41" s="308">
        <v>1947</v>
      </c>
      <c r="B41" s="185">
        <v>7.9677700000000004E-2</v>
      </c>
      <c r="C41" s="48">
        <v>0.22865060000000001</v>
      </c>
      <c r="D41" s="60">
        <v>9.0576000000000004E-2</v>
      </c>
      <c r="E41" s="60">
        <v>0.13807459999999999</v>
      </c>
      <c r="F41" s="48">
        <v>0.75151469999999998</v>
      </c>
      <c r="G41" s="17">
        <v>0.62034560000000005</v>
      </c>
      <c r="H41" s="60">
        <v>0.20864289999999999</v>
      </c>
      <c r="I41" s="17">
        <v>2.9386599999999999E-2</v>
      </c>
      <c r="J41" s="60">
        <v>7.8318999999999993E-3</v>
      </c>
      <c r="K41" s="60">
        <v>2.7200000000000002E-3</v>
      </c>
      <c r="L41" s="17">
        <v>2.9611599999999998E-2</v>
      </c>
      <c r="M41" s="60">
        <v>1.31793E-2</v>
      </c>
      <c r="N41" s="17">
        <v>4.8881399999999998E-2</v>
      </c>
      <c r="O41" s="60">
        <v>1.7912E-3</v>
      </c>
      <c r="P41" s="17">
        <v>2.3289500000000001E-2</v>
      </c>
      <c r="Q41" s="60">
        <v>2.1440000000000001E-4</v>
      </c>
      <c r="R41" s="60">
        <v>1.60182E-2</v>
      </c>
      <c r="S41" s="48">
        <v>1.9834600000000001E-2</v>
      </c>
      <c r="T41" s="38">
        <v>1.48221E-2</v>
      </c>
      <c r="U41" s="186">
        <f t="shared" si="1"/>
        <v>0.2296541</v>
      </c>
    </row>
    <row r="42" spans="1:22" ht="15.6" x14ac:dyDescent="0.25">
      <c r="A42" s="440">
        <v>1952</v>
      </c>
      <c r="B42" s="185">
        <v>6.7913600000000005E-2</v>
      </c>
      <c r="C42" s="48">
        <v>0.2731208</v>
      </c>
      <c r="D42" s="60">
        <v>0.1257624</v>
      </c>
      <c r="E42" s="60">
        <v>0.1473584</v>
      </c>
      <c r="F42" s="48">
        <v>0.68687609999999999</v>
      </c>
      <c r="G42" s="17">
        <v>0.54194850000000006</v>
      </c>
      <c r="H42" s="60">
        <v>0.23036909999999999</v>
      </c>
      <c r="I42" s="17">
        <v>2.4759E-2</v>
      </c>
      <c r="J42" s="60">
        <v>7.2725000000000003E-3</v>
      </c>
      <c r="K42" s="60">
        <v>9.3809999999999998E-4</v>
      </c>
      <c r="L42" s="17">
        <v>3.4958700000000002E-2</v>
      </c>
      <c r="M42" s="60">
        <v>1.4461099999999999E-2</v>
      </c>
      <c r="N42" s="17">
        <v>5.30435E-2</v>
      </c>
      <c r="O42" s="60">
        <v>8.4238999999999998E-3</v>
      </c>
      <c r="P42" s="17">
        <v>3.2166500000000001E-2</v>
      </c>
      <c r="Q42" s="60">
        <v>3.502E-4</v>
      </c>
      <c r="R42" s="60">
        <v>2.68966E-2</v>
      </c>
      <c r="S42" s="48">
        <v>4.0002999999999997E-2</v>
      </c>
      <c r="T42" s="38">
        <v>1.15742E-2</v>
      </c>
      <c r="U42" s="186">
        <f t="shared" si="1"/>
        <v>0.25210269999999996</v>
      </c>
    </row>
    <row r="43" spans="1:22" ht="15.6" x14ac:dyDescent="0.25">
      <c r="A43" s="440">
        <v>1957</v>
      </c>
      <c r="B43" s="185">
        <v>2.8659400000000002E-2</v>
      </c>
      <c r="C43" s="48">
        <v>0.2826148</v>
      </c>
      <c r="D43" s="60">
        <v>0.1513765</v>
      </c>
      <c r="E43" s="60">
        <v>0.13123840000000001</v>
      </c>
      <c r="F43" s="48">
        <v>0.68488159999999998</v>
      </c>
      <c r="G43" s="17">
        <v>0.51302499999999995</v>
      </c>
      <c r="H43" s="60">
        <v>0.17289089999999999</v>
      </c>
      <c r="I43" s="17">
        <v>2.3752200000000001E-2</v>
      </c>
      <c r="J43" s="60">
        <v>2.5144E-3</v>
      </c>
      <c r="K43" s="60">
        <v>4.7904000000000002E-3</v>
      </c>
      <c r="L43" s="17">
        <v>8.8683200000000004E-2</v>
      </c>
      <c r="M43" s="60">
        <v>8.8854999999999993E-3</v>
      </c>
      <c r="N43" s="17">
        <v>4.4363300000000001E-2</v>
      </c>
      <c r="O43" s="60">
        <v>4.9170999999999998E-3</v>
      </c>
      <c r="P43" s="17">
        <v>1.5057900000000001E-2</v>
      </c>
      <c r="Q43" s="60">
        <v>5.2709999999999996E-4</v>
      </c>
      <c r="R43" s="60">
        <v>1.36128E-2</v>
      </c>
      <c r="S43" s="48">
        <v>3.2503600000000001E-2</v>
      </c>
      <c r="T43" s="38">
        <v>1.64067E-2</v>
      </c>
      <c r="U43" s="186">
        <f t="shared" si="1"/>
        <v>0.18429079999999998</v>
      </c>
    </row>
    <row r="44" spans="1:22" ht="18" customHeight="1" x14ac:dyDescent="0.25">
      <c r="A44" s="440">
        <v>1962</v>
      </c>
      <c r="B44" s="185"/>
      <c r="C44" s="48"/>
      <c r="D44" s="60"/>
      <c r="E44" s="60"/>
      <c r="F44" s="48"/>
      <c r="G44" s="17"/>
      <c r="H44" s="60"/>
      <c r="I44" s="17"/>
      <c r="J44" s="60"/>
      <c r="K44" s="60"/>
      <c r="L44" s="17"/>
      <c r="M44" s="60"/>
      <c r="N44" s="17"/>
      <c r="O44" s="60"/>
      <c r="P44" s="17"/>
      <c r="Q44" s="60"/>
      <c r="R44" s="60"/>
      <c r="S44" s="48"/>
      <c r="T44" s="38"/>
      <c r="U44" s="186"/>
      <c r="V44" s="83"/>
    </row>
    <row r="45" spans="1:22" x14ac:dyDescent="0.25">
      <c r="A45" s="183"/>
      <c r="B45" s="628" t="s">
        <v>278</v>
      </c>
      <c r="C45" s="629"/>
      <c r="D45" s="629"/>
      <c r="E45" s="629"/>
      <c r="F45" s="629"/>
      <c r="G45" s="629"/>
      <c r="H45" s="629"/>
      <c r="I45" s="629"/>
      <c r="J45" s="629"/>
      <c r="K45" s="629"/>
      <c r="L45" s="629"/>
      <c r="M45" s="629"/>
      <c r="N45" s="629"/>
      <c r="O45" s="629"/>
      <c r="P45" s="629"/>
      <c r="Q45" s="629"/>
      <c r="R45" s="629"/>
      <c r="S45" s="629"/>
      <c r="T45" s="629"/>
      <c r="U45" s="630"/>
    </row>
    <row r="46" spans="1:22" ht="2.1" customHeight="1" x14ac:dyDescent="0.25">
      <c r="A46" s="112" t="s">
        <v>594</v>
      </c>
      <c r="B46" s="184" t="s">
        <v>62</v>
      </c>
      <c r="C46" s="57" t="s">
        <v>63</v>
      </c>
      <c r="D46" s="57" t="s">
        <v>475</v>
      </c>
      <c r="E46" s="57" t="s">
        <v>476</v>
      </c>
      <c r="F46" s="57" t="s">
        <v>477</v>
      </c>
      <c r="G46" s="57" t="s">
        <v>72</v>
      </c>
      <c r="H46" s="58" t="s">
        <v>478</v>
      </c>
      <c r="I46" s="58" t="s">
        <v>479</v>
      </c>
      <c r="J46" s="58" t="s">
        <v>480</v>
      </c>
      <c r="K46" s="58" t="s">
        <v>481</v>
      </c>
      <c r="L46" s="58" t="s">
        <v>482</v>
      </c>
      <c r="M46" s="58" t="s">
        <v>483</v>
      </c>
      <c r="N46" s="58" t="s">
        <v>73</v>
      </c>
      <c r="O46" s="58" t="s">
        <v>85</v>
      </c>
      <c r="P46" s="58" t="s">
        <v>74</v>
      </c>
      <c r="Q46" s="58" t="s">
        <v>87</v>
      </c>
      <c r="R46" s="58" t="s">
        <v>88</v>
      </c>
      <c r="S46" s="59" t="s">
        <v>75</v>
      </c>
      <c r="T46" s="58" t="s">
        <v>86</v>
      </c>
      <c r="U46" s="141"/>
    </row>
    <row r="47" spans="1:22" ht="15.6" x14ac:dyDescent="0.25">
      <c r="A47" s="277">
        <v>1872</v>
      </c>
      <c r="B47" s="185">
        <v>2.13362E-2</v>
      </c>
      <c r="C47" s="48">
        <v>0.33378249999999998</v>
      </c>
      <c r="D47" s="60">
        <v>0.32948759999999999</v>
      </c>
      <c r="E47" s="60">
        <v>4.2948999999999999E-3</v>
      </c>
      <c r="F47" s="48">
        <v>0.63927880000000004</v>
      </c>
      <c r="G47" s="17">
        <v>0.16063479999999999</v>
      </c>
      <c r="H47" s="60">
        <v>9.6225000000000008E-3</v>
      </c>
      <c r="I47" s="17">
        <v>0.25286310000000001</v>
      </c>
      <c r="J47" s="60">
        <v>1.4559000000000001E-2</v>
      </c>
      <c r="K47" s="60">
        <v>0.12616040000000001</v>
      </c>
      <c r="L47" s="17">
        <v>0.1471249</v>
      </c>
      <c r="M47" s="60">
        <v>2.8231900000000001E-2</v>
      </c>
      <c r="N47" s="17">
        <v>5.2170800000000003E-2</v>
      </c>
      <c r="O47" s="60">
        <v>1.9207200000000001E-2</v>
      </c>
      <c r="P47" s="17">
        <v>2.6485100000000001E-2</v>
      </c>
      <c r="Q47" s="60">
        <v>1.9428E-3</v>
      </c>
      <c r="R47" s="60">
        <v>1.8448200000000001E-2</v>
      </c>
      <c r="S47" s="48">
        <v>2.6938699999999999E-2</v>
      </c>
      <c r="T47" s="38">
        <v>2.8265499999999999E-2</v>
      </c>
      <c r="U47" s="186">
        <f t="shared" ref="U47:U60" si="2">H47+J47+M47</f>
        <v>5.2413399999999999E-2</v>
      </c>
    </row>
    <row r="48" spans="1:22" ht="15.6" x14ac:dyDescent="0.25">
      <c r="A48" s="277">
        <v>1882</v>
      </c>
      <c r="B48" s="185">
        <v>4.7351999999999998E-2</v>
      </c>
      <c r="C48" s="48">
        <v>0.3597863</v>
      </c>
      <c r="D48" s="60">
        <v>0.3548675</v>
      </c>
      <c r="E48" s="60">
        <v>4.9186999999999998E-3</v>
      </c>
      <c r="F48" s="48">
        <v>0.61171690000000001</v>
      </c>
      <c r="G48" s="17">
        <v>0.1567635</v>
      </c>
      <c r="H48" s="60">
        <v>1.4836E-2</v>
      </c>
      <c r="I48" s="17">
        <v>0.22804769999999999</v>
      </c>
      <c r="J48" s="60">
        <v>2.18823E-2</v>
      </c>
      <c r="K48" s="60">
        <v>6.5670699999999999E-2</v>
      </c>
      <c r="L48" s="17">
        <v>0.1434608</v>
      </c>
      <c r="M48" s="60">
        <v>2.1038399999999999E-2</v>
      </c>
      <c r="N48" s="17">
        <v>4.6155799999999997E-2</v>
      </c>
      <c r="O48" s="60">
        <v>1.7840600000000002E-2</v>
      </c>
      <c r="P48" s="17">
        <v>3.7289200000000002E-2</v>
      </c>
      <c r="Q48" s="60">
        <v>3.6759000000000002E-3</v>
      </c>
      <c r="R48" s="60">
        <v>1.9248600000000001E-2</v>
      </c>
      <c r="S48" s="48">
        <v>2.8496799999999999E-2</v>
      </c>
      <c r="T48" s="38">
        <v>2.6647199999999999E-2</v>
      </c>
      <c r="U48" s="186">
        <f t="shared" si="2"/>
        <v>5.7756700000000001E-2</v>
      </c>
    </row>
    <row r="49" spans="1:22" ht="15.6" x14ac:dyDescent="0.25">
      <c r="A49" s="277">
        <v>1892</v>
      </c>
      <c r="B49" s="185">
        <v>2.8377099999999999E-2</v>
      </c>
      <c r="C49" s="48">
        <v>0.34053420000000001</v>
      </c>
      <c r="D49" s="60">
        <v>0.33833419999999997</v>
      </c>
      <c r="E49" s="60">
        <v>2.2000000000000001E-3</v>
      </c>
      <c r="F49" s="48">
        <v>0.63968150000000001</v>
      </c>
      <c r="G49" s="17">
        <v>0.14244009999999999</v>
      </c>
      <c r="H49" s="60">
        <v>1.8472800000000001E-2</v>
      </c>
      <c r="I49" s="17">
        <v>0.25152980000000003</v>
      </c>
      <c r="J49" s="60">
        <v>2.6077199999999998E-2</v>
      </c>
      <c r="K49" s="60">
        <v>5.6710999999999998E-2</v>
      </c>
      <c r="L49" s="17">
        <v>0.16845859999999999</v>
      </c>
      <c r="M49" s="60">
        <v>4.4797700000000003E-2</v>
      </c>
      <c r="N49" s="17">
        <v>4.1966999999999997E-2</v>
      </c>
      <c r="O49" s="60">
        <v>1.05921E-2</v>
      </c>
      <c r="P49" s="17">
        <v>3.5285999999999998E-2</v>
      </c>
      <c r="Q49" s="60">
        <v>1.8676000000000001E-3</v>
      </c>
      <c r="R49" s="60">
        <v>2.56242E-2</v>
      </c>
      <c r="S49" s="48">
        <v>1.9784400000000001E-2</v>
      </c>
      <c r="T49" s="38">
        <v>3.3485300000000003E-2</v>
      </c>
      <c r="U49" s="186">
        <f t="shared" si="2"/>
        <v>8.9347700000000002E-2</v>
      </c>
    </row>
    <row r="50" spans="1:22" ht="15.6" x14ac:dyDescent="0.25">
      <c r="A50" s="289">
        <v>1897</v>
      </c>
      <c r="B50" s="185">
        <v>1.8854200000000002E-2</v>
      </c>
      <c r="C50" s="48">
        <v>0.33335429999999999</v>
      </c>
      <c r="D50" s="60">
        <v>0.33140160000000002</v>
      </c>
      <c r="E50" s="60">
        <v>1.9526999999999999E-3</v>
      </c>
      <c r="F50" s="48">
        <v>0.64788129999999999</v>
      </c>
      <c r="G50" s="17">
        <v>0.14863499999999999</v>
      </c>
      <c r="H50" s="60">
        <v>1.3593299999999999E-2</v>
      </c>
      <c r="I50" s="17">
        <v>0.2346858</v>
      </c>
      <c r="J50" s="60">
        <v>2.6392100000000002E-2</v>
      </c>
      <c r="K50" s="60">
        <v>6.9748099999999993E-2</v>
      </c>
      <c r="L50" s="17">
        <v>0.1812887</v>
      </c>
      <c r="M50" s="60">
        <v>5.1941099999999997E-2</v>
      </c>
      <c r="N50" s="17">
        <v>4.6970400000000002E-2</v>
      </c>
      <c r="O50" s="60">
        <v>1.2090699999999999E-2</v>
      </c>
      <c r="P50" s="17">
        <v>3.6301399999999998E-2</v>
      </c>
      <c r="Q50" s="60">
        <v>1.8703000000000001E-3</v>
      </c>
      <c r="R50" s="60">
        <v>2.2280999999999999E-2</v>
      </c>
      <c r="S50" s="48">
        <v>1.87645E-2</v>
      </c>
      <c r="T50" s="38">
        <v>2.9126999999999998E-3</v>
      </c>
      <c r="U50" s="186">
        <f t="shared" si="2"/>
        <v>9.1926499999999994E-2</v>
      </c>
    </row>
    <row r="51" spans="1:22" ht="15.6" x14ac:dyDescent="0.25">
      <c r="A51" s="342">
        <v>1907</v>
      </c>
      <c r="B51" s="185">
        <v>0.1097204</v>
      </c>
      <c r="C51" s="48">
        <v>0.41874169999999999</v>
      </c>
      <c r="D51" s="60">
        <v>0.30989670000000002</v>
      </c>
      <c r="E51" s="60">
        <v>0.108845</v>
      </c>
      <c r="F51" s="48">
        <v>0.5515333</v>
      </c>
      <c r="G51" s="17">
        <v>0.1439357</v>
      </c>
      <c r="H51" s="60">
        <v>2.1481299999999998E-2</v>
      </c>
      <c r="I51" s="17">
        <v>0.18116299999999999</v>
      </c>
      <c r="J51" s="60">
        <v>2.47672E-2</v>
      </c>
      <c r="K51" s="60">
        <v>4.50693E-2</v>
      </c>
      <c r="L51" s="17">
        <v>0.14952109999999999</v>
      </c>
      <c r="M51" s="60">
        <v>5.9097999999999998E-2</v>
      </c>
      <c r="N51" s="17">
        <v>4.9653999999999997E-2</v>
      </c>
      <c r="O51" s="60">
        <v>8.9522999999999998E-3</v>
      </c>
      <c r="P51" s="17">
        <v>2.7259599999999998E-2</v>
      </c>
      <c r="Q51" s="60">
        <v>1.1674999999999999E-3</v>
      </c>
      <c r="R51" s="60">
        <v>2.0392899999999999E-2</v>
      </c>
      <c r="S51" s="48">
        <v>2.9725000000000001E-2</v>
      </c>
      <c r="T51" s="38">
        <v>4.68441E-2</v>
      </c>
      <c r="U51" s="186">
        <f t="shared" si="2"/>
        <v>0.1053465</v>
      </c>
    </row>
    <row r="52" spans="1:22" ht="15.6" x14ac:dyDescent="0.25">
      <c r="A52" s="277">
        <v>1912</v>
      </c>
      <c r="B52" s="185">
        <v>9.0327500000000005E-2</v>
      </c>
      <c r="C52" s="48">
        <v>0.41131119999999999</v>
      </c>
      <c r="D52" s="60">
        <v>0.29543059999999999</v>
      </c>
      <c r="E52" s="60">
        <v>0.1158807</v>
      </c>
      <c r="F52" s="48">
        <v>0.55508630000000003</v>
      </c>
      <c r="G52" s="17">
        <v>0.13921500000000001</v>
      </c>
      <c r="H52" s="60">
        <v>2.53934E-2</v>
      </c>
      <c r="I52" s="17">
        <v>0.17723800000000001</v>
      </c>
      <c r="J52" s="60">
        <v>3.6780300000000002E-2</v>
      </c>
      <c r="K52" s="60">
        <v>4.2525500000000001E-2</v>
      </c>
      <c r="L52" s="17">
        <v>0.15003559999999999</v>
      </c>
      <c r="M52" s="60">
        <v>7.9510999999999998E-2</v>
      </c>
      <c r="N52" s="17">
        <v>5.1684800000000003E-2</v>
      </c>
      <c r="O52" s="60">
        <v>9.9174999999999992E-3</v>
      </c>
      <c r="P52" s="17">
        <v>3.6912899999999998E-2</v>
      </c>
      <c r="Q52" s="60">
        <v>1.5726E-3</v>
      </c>
      <c r="R52" s="60">
        <v>1.8251300000000002E-2</v>
      </c>
      <c r="S52" s="48">
        <v>3.36025E-2</v>
      </c>
      <c r="T52" s="38">
        <v>3.1655999999999997E-2</v>
      </c>
      <c r="U52" s="186">
        <f t="shared" si="2"/>
        <v>0.1416847</v>
      </c>
    </row>
    <row r="53" spans="1:22" ht="15.6" x14ac:dyDescent="0.25">
      <c r="A53" s="277">
        <v>1922</v>
      </c>
      <c r="B53" s="185">
        <v>0.1149753</v>
      </c>
      <c r="C53" s="48">
        <v>0.27838689999999999</v>
      </c>
      <c r="D53" s="60">
        <v>0.1774548</v>
      </c>
      <c r="E53" s="60">
        <v>0.1009321</v>
      </c>
      <c r="F53" s="48">
        <v>0.67749210000000004</v>
      </c>
      <c r="G53" s="17">
        <v>0.20020540000000001</v>
      </c>
      <c r="H53" s="60">
        <v>4.3235900000000001E-2</v>
      </c>
      <c r="I53" s="17">
        <v>0.15984670000000001</v>
      </c>
      <c r="J53" s="60">
        <v>1.9086200000000001E-2</v>
      </c>
      <c r="K53" s="60">
        <v>4.1890299999999998E-2</v>
      </c>
      <c r="L53" s="17">
        <v>0.21144009999999999</v>
      </c>
      <c r="M53" s="60">
        <v>3.4722900000000001E-2</v>
      </c>
      <c r="N53" s="17">
        <v>6.6066E-2</v>
      </c>
      <c r="O53" s="60">
        <v>9.9731000000000004E-3</v>
      </c>
      <c r="P53" s="17">
        <v>3.9933999999999997E-2</v>
      </c>
      <c r="Q53" s="60">
        <v>2.5669999999999998E-3</v>
      </c>
      <c r="R53" s="60">
        <v>1.3142600000000001E-2</v>
      </c>
      <c r="S53" s="48">
        <v>4.4121E-2</v>
      </c>
      <c r="T53" s="38">
        <v>4.0754400000000003E-2</v>
      </c>
      <c r="U53" s="186">
        <f t="shared" si="2"/>
        <v>9.7045000000000006E-2</v>
      </c>
    </row>
    <row r="54" spans="1:22" ht="15.6" x14ac:dyDescent="0.25">
      <c r="A54" s="277">
        <v>1927</v>
      </c>
      <c r="B54" s="185">
        <v>7.8193200000000004E-2</v>
      </c>
      <c r="C54" s="48">
        <v>0.28085130000000003</v>
      </c>
      <c r="D54" s="60">
        <v>0.17069010000000001</v>
      </c>
      <c r="E54" s="60">
        <v>0.1101612</v>
      </c>
      <c r="F54" s="48">
        <v>0.65018909999999996</v>
      </c>
      <c r="G54" s="17">
        <v>0.27625909999999998</v>
      </c>
      <c r="H54" s="60">
        <v>7.5211100000000003E-2</v>
      </c>
      <c r="I54" s="17">
        <v>0.1093307</v>
      </c>
      <c r="J54" s="60">
        <v>1.8524700000000002E-2</v>
      </c>
      <c r="K54" s="60">
        <v>2.76215E-2</v>
      </c>
      <c r="L54" s="17">
        <v>0.1518736</v>
      </c>
      <c r="M54" s="60">
        <v>3.5428099999999997E-2</v>
      </c>
      <c r="N54" s="17">
        <v>7.56854E-2</v>
      </c>
      <c r="O54" s="60">
        <v>1.12309E-2</v>
      </c>
      <c r="P54" s="17">
        <v>3.7040299999999998E-2</v>
      </c>
      <c r="Q54" s="60">
        <v>1.1271E-3</v>
      </c>
      <c r="R54" s="60">
        <v>1.4435699999999999E-2</v>
      </c>
      <c r="S54" s="48">
        <v>6.8959599999999996E-2</v>
      </c>
      <c r="T54" s="38">
        <v>3.2871699999999997E-2</v>
      </c>
      <c r="U54" s="186">
        <f t="shared" si="2"/>
        <v>0.1291639</v>
      </c>
    </row>
    <row r="55" spans="1:22" ht="15.6" x14ac:dyDescent="0.25">
      <c r="A55" s="277">
        <v>1932</v>
      </c>
      <c r="B55" s="185">
        <v>7.6964000000000005E-2</v>
      </c>
      <c r="C55" s="48">
        <v>0.31090139999999999</v>
      </c>
      <c r="D55" s="60">
        <v>0.1907181</v>
      </c>
      <c r="E55" s="60">
        <v>0.12018330000000001</v>
      </c>
      <c r="F55" s="48">
        <v>0.62704970000000004</v>
      </c>
      <c r="G55" s="17">
        <v>0.220969</v>
      </c>
      <c r="H55" s="60">
        <v>4.6457400000000003E-2</v>
      </c>
      <c r="I55" s="17">
        <v>0.12170739999999999</v>
      </c>
      <c r="J55" s="60">
        <v>1.2335799999999999E-2</v>
      </c>
      <c r="K55" s="60">
        <v>2.98537E-2</v>
      </c>
      <c r="L55" s="17">
        <v>0.1460293</v>
      </c>
      <c r="M55" s="60">
        <v>1.8688699999999999E-2</v>
      </c>
      <c r="N55" s="17">
        <v>8.3330500000000002E-2</v>
      </c>
      <c r="O55" s="60">
        <v>1.41373E-2</v>
      </c>
      <c r="P55" s="17">
        <v>5.50135E-2</v>
      </c>
      <c r="Q55" s="60">
        <v>1.5168E-3</v>
      </c>
      <c r="R55" s="60">
        <v>1.6609499999999999E-2</v>
      </c>
      <c r="S55" s="48">
        <v>6.2048899999999997E-2</v>
      </c>
      <c r="T55" s="38">
        <v>2.64415E-2</v>
      </c>
      <c r="U55" s="186">
        <f t="shared" si="2"/>
        <v>7.7481900000000006E-2</v>
      </c>
    </row>
    <row r="56" spans="1:22" ht="15.6" x14ac:dyDescent="0.25">
      <c r="A56" s="277">
        <v>1937</v>
      </c>
      <c r="B56" s="185">
        <v>8.7417700000000001E-2</v>
      </c>
      <c r="C56" s="48">
        <v>0.33101190000000003</v>
      </c>
      <c r="D56" s="60">
        <v>0.19436290000000001</v>
      </c>
      <c r="E56" s="60">
        <v>0.13664899999999999</v>
      </c>
      <c r="F56" s="48">
        <v>0.60028119999999996</v>
      </c>
      <c r="G56" s="17">
        <v>0.245923</v>
      </c>
      <c r="H56" s="60">
        <v>9.2062400000000003E-2</v>
      </c>
      <c r="I56" s="17">
        <v>0.11549189999999999</v>
      </c>
      <c r="J56" s="60">
        <v>1.2640500000000001E-2</v>
      </c>
      <c r="K56" s="60">
        <v>2.4807900000000001E-2</v>
      </c>
      <c r="L56" s="17">
        <v>0.12761459999999999</v>
      </c>
      <c r="M56" s="60">
        <v>2.28633E-2</v>
      </c>
      <c r="N56" s="17">
        <v>7.6394500000000004E-2</v>
      </c>
      <c r="O56" s="60">
        <v>1.49508E-2</v>
      </c>
      <c r="P56" s="17">
        <v>3.4857199999999998E-2</v>
      </c>
      <c r="Q56" s="60">
        <v>3.0025E-3</v>
      </c>
      <c r="R56" s="60">
        <v>1.82078E-2</v>
      </c>
      <c r="S56" s="48">
        <v>6.8706799999999998E-2</v>
      </c>
      <c r="T56" s="38">
        <v>2.7250799999999999E-2</v>
      </c>
      <c r="U56" s="186">
        <f t="shared" si="2"/>
        <v>0.12756619999999999</v>
      </c>
    </row>
    <row r="57" spans="1:22" ht="15.6" x14ac:dyDescent="0.25">
      <c r="A57" s="386">
        <v>1942</v>
      </c>
      <c r="B57" s="185">
        <v>6.3257400000000005E-2</v>
      </c>
      <c r="C57" s="48">
        <v>0.31769419999999998</v>
      </c>
      <c r="D57" s="60">
        <v>0.16929369999999999</v>
      </c>
      <c r="E57" s="60">
        <v>0.14840049999999999</v>
      </c>
      <c r="F57" s="48">
        <v>0.616533</v>
      </c>
      <c r="G57" s="17">
        <v>0.31000319999999998</v>
      </c>
      <c r="H57" s="60">
        <v>8.0849400000000002E-2</v>
      </c>
      <c r="I57" s="17">
        <v>6.93077E-2</v>
      </c>
      <c r="J57" s="60">
        <v>8.4968000000000005E-3</v>
      </c>
      <c r="K57" s="60">
        <v>7.9369999999999996E-3</v>
      </c>
      <c r="L57" s="17">
        <v>0.12243420000000001</v>
      </c>
      <c r="M57" s="60">
        <v>1.5702600000000001E-2</v>
      </c>
      <c r="N57" s="17">
        <v>6.7263199999999995E-2</v>
      </c>
      <c r="O57" s="60">
        <v>1.27469E-2</v>
      </c>
      <c r="P57" s="17">
        <v>4.7524700000000003E-2</v>
      </c>
      <c r="Q57" s="60">
        <v>2.4964000000000002E-3</v>
      </c>
      <c r="R57" s="60">
        <v>3.4916799999999998E-2</v>
      </c>
      <c r="S57" s="48">
        <v>6.5772800000000006E-2</v>
      </c>
      <c r="T57" s="38">
        <v>1.30682E-2</v>
      </c>
      <c r="U57" s="186">
        <f t="shared" si="2"/>
        <v>0.1050488</v>
      </c>
    </row>
    <row r="58" spans="1:22" ht="15.6" x14ac:dyDescent="0.25">
      <c r="A58" s="308">
        <v>1947</v>
      </c>
      <c r="B58" s="185">
        <v>5.5279399999999999E-2</v>
      </c>
      <c r="C58" s="48">
        <v>0.33145079999999999</v>
      </c>
      <c r="D58" s="60">
        <v>0.1535629</v>
      </c>
      <c r="E58" s="60">
        <v>0.17788789999999999</v>
      </c>
      <c r="F58" s="48">
        <v>0.61894179999999999</v>
      </c>
      <c r="G58" s="17">
        <v>0.3478231</v>
      </c>
      <c r="H58" s="60">
        <v>0.1087138</v>
      </c>
      <c r="I58" s="17">
        <v>3.9968999999999998E-2</v>
      </c>
      <c r="J58" s="60">
        <v>7.0702999999999998E-3</v>
      </c>
      <c r="K58" s="60">
        <v>5.6671999999999998E-3</v>
      </c>
      <c r="L58" s="17">
        <v>5.1528699999999997E-2</v>
      </c>
      <c r="M58" s="60">
        <v>1.1827799999999999E-2</v>
      </c>
      <c r="N58" s="17">
        <v>6.06762E-2</v>
      </c>
      <c r="O58" s="60">
        <v>1.0928E-2</v>
      </c>
      <c r="P58" s="17">
        <v>0.1189448</v>
      </c>
      <c r="Q58" s="60">
        <v>1.5837E-3</v>
      </c>
      <c r="R58" s="60">
        <v>0.105034</v>
      </c>
      <c r="S58" s="48">
        <v>4.9607400000000003E-2</v>
      </c>
      <c r="T58" s="38">
        <v>1.0755799999999999E-2</v>
      </c>
      <c r="U58" s="186">
        <f t="shared" si="2"/>
        <v>0.1276119</v>
      </c>
    </row>
    <row r="59" spans="1:22" ht="15.6" x14ac:dyDescent="0.25">
      <c r="A59" s="440">
        <v>1952</v>
      </c>
      <c r="B59" s="185">
        <v>3.8879400000000001E-2</v>
      </c>
      <c r="C59" s="48">
        <v>0.3377637</v>
      </c>
      <c r="D59" s="60">
        <v>0.15661120000000001</v>
      </c>
      <c r="E59" s="60">
        <v>0.18115249999999999</v>
      </c>
      <c r="F59" s="48">
        <v>0.59834549999999997</v>
      </c>
      <c r="G59" s="17">
        <v>0.34869709999999998</v>
      </c>
      <c r="H59" s="60">
        <v>8.90489E-2</v>
      </c>
      <c r="I59" s="17">
        <v>3.5908799999999998E-2</v>
      </c>
      <c r="J59" s="60">
        <v>4.6718000000000003E-3</v>
      </c>
      <c r="K59" s="60">
        <v>8.3744000000000006E-3</v>
      </c>
      <c r="L59" s="17">
        <v>2.81368E-2</v>
      </c>
      <c r="M59" s="60">
        <v>5.5656000000000004E-3</v>
      </c>
      <c r="N59" s="17">
        <v>9.7232799999999994E-2</v>
      </c>
      <c r="O59" s="60">
        <v>2.00526E-2</v>
      </c>
      <c r="P59" s="17">
        <v>8.8370000000000004E-2</v>
      </c>
      <c r="Q59" s="60">
        <v>3.7426E-3</v>
      </c>
      <c r="R59" s="60">
        <v>7.40788E-2</v>
      </c>
      <c r="S59" s="48">
        <v>6.38909E-2</v>
      </c>
      <c r="T59" s="38">
        <v>3.5271999999999999E-3</v>
      </c>
      <c r="U59" s="186">
        <f t="shared" si="2"/>
        <v>9.9286300000000008E-2</v>
      </c>
    </row>
    <row r="60" spans="1:22" ht="15.6" x14ac:dyDescent="0.25">
      <c r="A60" s="440">
        <v>1957</v>
      </c>
      <c r="B60" s="185">
        <v>4.4185000000000002E-2</v>
      </c>
      <c r="C60" s="48">
        <v>0.37583450000000002</v>
      </c>
      <c r="D60" s="60">
        <v>0.18743699999999999</v>
      </c>
      <c r="E60" s="60">
        <v>0.1883975</v>
      </c>
      <c r="F60" s="48">
        <v>0.57748250000000001</v>
      </c>
      <c r="G60" s="17">
        <v>0.34764430000000002</v>
      </c>
      <c r="H60" s="60">
        <v>7.8289399999999995E-2</v>
      </c>
      <c r="I60" s="17">
        <v>3.6775200000000001E-2</v>
      </c>
      <c r="J60" s="60">
        <v>3.0233E-3</v>
      </c>
      <c r="K60" s="60">
        <v>1.2451800000000001E-2</v>
      </c>
      <c r="L60" s="17">
        <v>4.9176699999999997E-2</v>
      </c>
      <c r="M60" s="60">
        <v>2.9313E-3</v>
      </c>
      <c r="N60" s="17">
        <v>7.9731700000000003E-2</v>
      </c>
      <c r="O60" s="60">
        <v>1.2296700000000001E-2</v>
      </c>
      <c r="P60" s="17">
        <v>6.4154500000000003E-2</v>
      </c>
      <c r="Q60" s="60">
        <v>2.0871000000000002E-3</v>
      </c>
      <c r="R60" s="60">
        <v>3.80939E-2</v>
      </c>
      <c r="S60" s="48">
        <v>4.6683000000000002E-2</v>
      </c>
      <c r="T60" s="38">
        <v>4.6848999999999997E-3</v>
      </c>
      <c r="U60" s="186">
        <f t="shared" si="2"/>
        <v>8.4243999999999999E-2</v>
      </c>
    </row>
    <row r="61" spans="1:22" ht="18" customHeight="1" x14ac:dyDescent="0.25">
      <c r="A61" s="440">
        <v>1962</v>
      </c>
      <c r="B61" s="185"/>
      <c r="C61" s="48"/>
      <c r="D61" s="60"/>
      <c r="E61" s="60"/>
      <c r="F61" s="48"/>
      <c r="G61" s="17"/>
      <c r="H61" s="60"/>
      <c r="I61" s="17"/>
      <c r="J61" s="60"/>
      <c r="K61" s="60"/>
      <c r="L61" s="17"/>
      <c r="M61" s="60"/>
      <c r="N61" s="17"/>
      <c r="O61" s="60"/>
      <c r="P61" s="17"/>
      <c r="Q61" s="60"/>
      <c r="R61" s="60"/>
      <c r="S61" s="48"/>
      <c r="T61" s="38"/>
      <c r="U61" s="186"/>
      <c r="V61" s="83"/>
    </row>
    <row r="62" spans="1:22" x14ac:dyDescent="0.25">
      <c r="A62" s="276"/>
      <c r="B62" s="628" t="s">
        <v>279</v>
      </c>
      <c r="C62" s="629"/>
      <c r="D62" s="629"/>
      <c r="E62" s="629"/>
      <c r="F62" s="629"/>
      <c r="G62" s="629"/>
      <c r="H62" s="629"/>
      <c r="I62" s="629"/>
      <c r="J62" s="629"/>
      <c r="K62" s="629"/>
      <c r="L62" s="629"/>
      <c r="M62" s="629"/>
      <c r="N62" s="629"/>
      <c r="O62" s="629"/>
      <c r="P62" s="629"/>
      <c r="Q62" s="629"/>
      <c r="R62" s="629"/>
      <c r="S62" s="629"/>
      <c r="T62" s="629"/>
      <c r="U62" s="630"/>
    </row>
    <row r="63" spans="1:22" ht="2.1" customHeight="1" x14ac:dyDescent="0.25">
      <c r="A63" s="112" t="s">
        <v>594</v>
      </c>
      <c r="B63" s="184" t="s">
        <v>62</v>
      </c>
      <c r="C63" s="57" t="s">
        <v>63</v>
      </c>
      <c r="D63" s="57" t="s">
        <v>475</v>
      </c>
      <c r="E63" s="57" t="s">
        <v>476</v>
      </c>
      <c r="F63" s="57" t="s">
        <v>477</v>
      </c>
      <c r="G63" s="57" t="s">
        <v>72</v>
      </c>
      <c r="H63" s="58" t="s">
        <v>478</v>
      </c>
      <c r="I63" s="58" t="s">
        <v>479</v>
      </c>
      <c r="J63" s="58" t="s">
        <v>480</v>
      </c>
      <c r="K63" s="58" t="s">
        <v>481</v>
      </c>
      <c r="L63" s="58" t="s">
        <v>482</v>
      </c>
      <c r="M63" s="58" t="s">
        <v>483</v>
      </c>
      <c r="N63" s="58" t="s">
        <v>73</v>
      </c>
      <c r="O63" s="58" t="s">
        <v>85</v>
      </c>
      <c r="P63" s="58" t="s">
        <v>74</v>
      </c>
      <c r="Q63" s="58" t="s">
        <v>87</v>
      </c>
      <c r="R63" s="58" t="s">
        <v>88</v>
      </c>
      <c r="S63" s="59" t="s">
        <v>75</v>
      </c>
      <c r="T63" s="58" t="s">
        <v>86</v>
      </c>
      <c r="U63" s="141"/>
    </row>
    <row r="64" spans="1:22" ht="15.6" x14ac:dyDescent="0.25">
      <c r="A64" s="277">
        <v>1872</v>
      </c>
      <c r="B64" s="185">
        <v>1.1380299999999999E-2</v>
      </c>
      <c r="C64" s="48">
        <v>7.6943399999999995E-2</v>
      </c>
      <c r="D64" s="60">
        <v>7.2361599999999998E-2</v>
      </c>
      <c r="E64" s="60">
        <v>4.5817999999999996E-3</v>
      </c>
      <c r="F64" s="48">
        <v>0.78957529999999998</v>
      </c>
      <c r="G64" s="17">
        <v>0.15808230000000001</v>
      </c>
      <c r="H64" s="60">
        <v>7.5532000000000004E-3</v>
      </c>
      <c r="I64" s="17">
        <v>0.3116835</v>
      </c>
      <c r="J64" s="60">
        <v>1.27601E-2</v>
      </c>
      <c r="K64" s="60">
        <v>0.1874942</v>
      </c>
      <c r="L64" s="17">
        <v>0.2017851</v>
      </c>
      <c r="M64" s="60">
        <v>2.6577300000000002E-2</v>
      </c>
      <c r="N64" s="17">
        <v>7.1915199999999999E-2</v>
      </c>
      <c r="O64" s="60">
        <v>4.8173300000000002E-2</v>
      </c>
      <c r="P64" s="17">
        <v>4.6109200000000003E-2</v>
      </c>
      <c r="Q64" s="60">
        <v>5.7634000000000001E-3</v>
      </c>
      <c r="R64" s="60">
        <v>3.9360800000000001E-2</v>
      </c>
      <c r="S64" s="48">
        <v>0.1334813</v>
      </c>
      <c r="T64" s="38">
        <v>6.0781000000000003E-3</v>
      </c>
      <c r="U64" s="186">
        <f>H64+J64+M64</f>
        <v>4.6890600000000004E-2</v>
      </c>
    </row>
    <row r="65" spans="1:22" ht="15.6" x14ac:dyDescent="0.25">
      <c r="A65" s="277">
        <v>1882</v>
      </c>
      <c r="B65" s="185">
        <v>6.8096599999999993E-2</v>
      </c>
      <c r="C65" s="48">
        <v>9.1830800000000004E-2</v>
      </c>
      <c r="D65" s="60">
        <v>9.0363499999999999E-2</v>
      </c>
      <c r="E65" s="60">
        <v>1.4672999999999999E-3</v>
      </c>
      <c r="F65" s="48">
        <v>0.78151780000000004</v>
      </c>
      <c r="G65" s="17">
        <v>0.20367109999999999</v>
      </c>
      <c r="H65" s="60">
        <v>4.1273999999999998E-3</v>
      </c>
      <c r="I65" s="17">
        <v>0.2483795</v>
      </c>
      <c r="J65" s="60">
        <v>1.05285E-2</v>
      </c>
      <c r="K65" s="60">
        <v>0.11047849999999999</v>
      </c>
      <c r="L65" s="17">
        <v>0.18738360000000001</v>
      </c>
      <c r="M65" s="60">
        <v>1.44739E-2</v>
      </c>
      <c r="N65" s="17">
        <v>7.7507999999999994E-2</v>
      </c>
      <c r="O65" s="60">
        <v>4.45645E-2</v>
      </c>
      <c r="P65" s="17">
        <v>6.45757E-2</v>
      </c>
      <c r="Q65" s="60">
        <v>6.5944999999999997E-3</v>
      </c>
      <c r="R65" s="60">
        <v>3.5962300000000003E-2</v>
      </c>
      <c r="S65" s="48">
        <v>0.12665129999999999</v>
      </c>
      <c r="T65" s="38">
        <v>9.0413999999999998E-3</v>
      </c>
      <c r="U65" s="186">
        <f>H65+J65+M65</f>
        <v>2.9129799999999997E-2</v>
      </c>
    </row>
    <row r="66" spans="1:22" ht="15.6" x14ac:dyDescent="0.25">
      <c r="A66" s="277">
        <v>1892</v>
      </c>
      <c r="B66" s="185">
        <v>1.0629599999999999E-2</v>
      </c>
      <c r="C66" s="48">
        <v>0.13781560000000001</v>
      </c>
      <c r="D66" s="60">
        <v>0.1248853</v>
      </c>
      <c r="E66" s="60">
        <v>1.29303E-2</v>
      </c>
      <c r="F66" s="48">
        <v>0.76345739999999995</v>
      </c>
      <c r="G66" s="17">
        <v>0.15253839999999999</v>
      </c>
      <c r="H66" s="60">
        <v>7.3768999999999996E-3</v>
      </c>
      <c r="I66" s="17">
        <v>0.2308791</v>
      </c>
      <c r="J66" s="60">
        <v>1.2895200000000001E-2</v>
      </c>
      <c r="K66" s="60">
        <v>8.4759500000000002E-2</v>
      </c>
      <c r="L66" s="17">
        <v>0.18494959999999999</v>
      </c>
      <c r="M66" s="60">
        <v>2.3432600000000001E-2</v>
      </c>
      <c r="N66" s="17">
        <v>0.1020771</v>
      </c>
      <c r="O66" s="60">
        <v>3.8944899999999998E-2</v>
      </c>
      <c r="P66" s="17">
        <v>9.3013200000000004E-2</v>
      </c>
      <c r="Q66" s="60">
        <v>1.54158E-2</v>
      </c>
      <c r="R66" s="60">
        <v>6.6199099999999997E-2</v>
      </c>
      <c r="S66" s="48">
        <v>9.8726900000000006E-2</v>
      </c>
      <c r="T66" s="38">
        <v>1.1018399999999999E-2</v>
      </c>
      <c r="U66" s="186">
        <f t="shared" ref="U66:U75" si="3">H66+J66+M66</f>
        <v>4.3704699999999999E-2</v>
      </c>
    </row>
    <row r="67" spans="1:22" ht="15.6" x14ac:dyDescent="0.25">
      <c r="A67" s="289">
        <v>1897</v>
      </c>
      <c r="B67" s="185">
        <v>1.3694E-2</v>
      </c>
      <c r="C67" s="48">
        <v>9.95307E-2</v>
      </c>
      <c r="D67" s="60">
        <v>9.4767299999999999E-2</v>
      </c>
      <c r="E67" s="60">
        <v>4.7634000000000001E-3</v>
      </c>
      <c r="F67" s="48">
        <v>0.80753459999999999</v>
      </c>
      <c r="G67" s="17">
        <v>0.14177980000000001</v>
      </c>
      <c r="H67" s="60">
        <v>6.4676000000000004E-3</v>
      </c>
      <c r="I67" s="17">
        <v>0.20639869999999999</v>
      </c>
      <c r="J67" s="60">
        <v>1.3465599999999999E-2</v>
      </c>
      <c r="K67" s="60">
        <v>8.0602900000000005E-2</v>
      </c>
      <c r="L67" s="17">
        <v>0.2441712</v>
      </c>
      <c r="M67" s="60">
        <v>2.6437599999999999E-2</v>
      </c>
      <c r="N67" s="17">
        <v>0.1167817</v>
      </c>
      <c r="O67" s="60">
        <v>3.1683500000000003E-2</v>
      </c>
      <c r="P67" s="17">
        <v>9.8403299999999999E-2</v>
      </c>
      <c r="Q67" s="60">
        <v>1.8533500000000001E-2</v>
      </c>
      <c r="R67" s="60">
        <v>5.8683100000000002E-2</v>
      </c>
      <c r="S67" s="48">
        <v>9.2934699999999995E-2</v>
      </c>
      <c r="T67" s="38">
        <v>1.9032999999999999E-3</v>
      </c>
      <c r="U67" s="186">
        <f t="shared" si="3"/>
        <v>4.6370799999999997E-2</v>
      </c>
    </row>
    <row r="68" spans="1:22" ht="15.6" x14ac:dyDescent="0.25">
      <c r="A68" s="342">
        <v>1907</v>
      </c>
      <c r="B68" s="185">
        <v>0.1631599</v>
      </c>
      <c r="C68" s="48">
        <v>0.29041640000000002</v>
      </c>
      <c r="D68" s="60">
        <v>0.1011967</v>
      </c>
      <c r="E68" s="60">
        <v>0.18921969999999999</v>
      </c>
      <c r="F68" s="48">
        <v>0.59540130000000002</v>
      </c>
      <c r="G68" s="17">
        <v>0.10040259999999999</v>
      </c>
      <c r="H68" s="60">
        <v>5.1362999999999999E-3</v>
      </c>
      <c r="I68" s="17">
        <v>0.1250098</v>
      </c>
      <c r="J68" s="60">
        <v>1.31611E-2</v>
      </c>
      <c r="K68" s="60">
        <v>3.10327E-2</v>
      </c>
      <c r="L68" s="17">
        <v>0.16843830000000001</v>
      </c>
      <c r="M68" s="60">
        <v>3.6366799999999998E-2</v>
      </c>
      <c r="N68" s="17">
        <v>0.1192039</v>
      </c>
      <c r="O68" s="60">
        <v>2.29643E-2</v>
      </c>
      <c r="P68" s="17">
        <v>8.2346600000000006E-2</v>
      </c>
      <c r="Q68" s="60">
        <v>1.15976E-2</v>
      </c>
      <c r="R68" s="60">
        <v>6.0614399999999999E-2</v>
      </c>
      <c r="S68" s="48">
        <v>0.1141823</v>
      </c>
      <c r="T68" s="38">
        <v>5.5551000000000003E-3</v>
      </c>
      <c r="U68" s="186">
        <f t="shared" si="3"/>
        <v>5.4664199999999996E-2</v>
      </c>
    </row>
    <row r="69" spans="1:22" ht="15.6" x14ac:dyDescent="0.25">
      <c r="A69" s="277">
        <v>1912</v>
      </c>
      <c r="B69" s="185">
        <v>9.7599500000000006E-2</v>
      </c>
      <c r="C69" s="48">
        <v>0.3143203</v>
      </c>
      <c r="D69" s="60">
        <v>7.1022000000000002E-2</v>
      </c>
      <c r="E69" s="60">
        <v>0.2432983</v>
      </c>
      <c r="F69" s="48">
        <v>0.58207949999999997</v>
      </c>
      <c r="G69" s="17">
        <v>0.12418949999999999</v>
      </c>
      <c r="H69" s="60">
        <v>7.5877000000000002E-3</v>
      </c>
      <c r="I69" s="17">
        <v>0.1430352</v>
      </c>
      <c r="J69" s="60">
        <v>1.9459899999999999E-2</v>
      </c>
      <c r="K69" s="60">
        <v>4.1141499999999998E-2</v>
      </c>
      <c r="L69" s="17">
        <v>0.14071220000000001</v>
      </c>
      <c r="M69" s="60">
        <v>3.5137799999999997E-2</v>
      </c>
      <c r="N69" s="17">
        <v>9.7761399999999998E-2</v>
      </c>
      <c r="O69" s="60">
        <v>2.11778E-2</v>
      </c>
      <c r="P69" s="17">
        <v>7.6381199999999996E-2</v>
      </c>
      <c r="Q69" s="60">
        <v>1.7775200000000001E-2</v>
      </c>
      <c r="R69" s="60">
        <v>4.3741000000000002E-2</v>
      </c>
      <c r="S69" s="48">
        <v>0.1036002</v>
      </c>
      <c r="T69" s="38">
        <v>5.5764999999999999E-3</v>
      </c>
      <c r="U69" s="186">
        <f t="shared" si="3"/>
        <v>6.2185399999999995E-2</v>
      </c>
    </row>
    <row r="70" spans="1:22" ht="15.6" x14ac:dyDescent="0.25">
      <c r="A70" s="277">
        <v>1922</v>
      </c>
      <c r="B70" s="185">
        <v>0.15129799999999999</v>
      </c>
      <c r="C70" s="48">
        <v>0.1983018</v>
      </c>
      <c r="D70" s="60">
        <v>5.7672099999999997E-2</v>
      </c>
      <c r="E70" s="60">
        <v>0.1406297</v>
      </c>
      <c r="F70" s="48">
        <v>0.68755160000000004</v>
      </c>
      <c r="G70" s="17">
        <v>0.17051140000000001</v>
      </c>
      <c r="H70" s="60">
        <v>1.50016E-2</v>
      </c>
      <c r="I70" s="17">
        <v>0.1178635</v>
      </c>
      <c r="J70" s="60">
        <v>1.30253E-2</v>
      </c>
      <c r="K70" s="60">
        <v>3.9557599999999998E-2</v>
      </c>
      <c r="L70" s="17">
        <v>0.2383527</v>
      </c>
      <c r="M70" s="60">
        <v>2.33423E-2</v>
      </c>
      <c r="N70" s="17">
        <v>9.4898800000000005E-2</v>
      </c>
      <c r="O70" s="60">
        <v>2.70058E-2</v>
      </c>
      <c r="P70" s="17">
        <v>6.5925200000000003E-2</v>
      </c>
      <c r="Q70" s="60">
        <v>6.9319000000000004E-3</v>
      </c>
      <c r="R70" s="60">
        <v>2.6893199999999999E-2</v>
      </c>
      <c r="S70" s="48">
        <v>0.1141466</v>
      </c>
      <c r="T70" s="38">
        <v>6.7289999999999997E-3</v>
      </c>
      <c r="U70" s="186">
        <f t="shared" si="3"/>
        <v>5.1369200000000004E-2</v>
      </c>
    </row>
    <row r="71" spans="1:22" ht="15.6" x14ac:dyDescent="0.25">
      <c r="A71" s="277">
        <v>1927</v>
      </c>
      <c r="B71" s="185">
        <v>7.5052999999999995E-2</v>
      </c>
      <c r="C71" s="48">
        <v>0.25843430000000001</v>
      </c>
      <c r="D71" s="60">
        <v>5.2728900000000002E-2</v>
      </c>
      <c r="E71" s="60">
        <v>0.20570540000000001</v>
      </c>
      <c r="F71" s="48">
        <v>0.55016889999999996</v>
      </c>
      <c r="G71" s="17">
        <v>0.14172470000000001</v>
      </c>
      <c r="H71" s="60">
        <v>1.6568200000000002E-2</v>
      </c>
      <c r="I71" s="17">
        <v>7.1158200000000005E-2</v>
      </c>
      <c r="J71" s="60">
        <v>8.4770999999999996E-3</v>
      </c>
      <c r="K71" s="60">
        <v>2.0391900000000001E-2</v>
      </c>
      <c r="L71" s="17">
        <v>0.17119999999999999</v>
      </c>
      <c r="M71" s="60">
        <v>1.87703E-2</v>
      </c>
      <c r="N71" s="17">
        <v>0.10371859999999999</v>
      </c>
      <c r="O71" s="60">
        <v>1.9891499999999999E-2</v>
      </c>
      <c r="P71" s="17">
        <v>6.2367300000000001E-2</v>
      </c>
      <c r="Q71" s="60">
        <v>8.6263999999999993E-3</v>
      </c>
      <c r="R71" s="60">
        <v>2.9415400000000001E-2</v>
      </c>
      <c r="S71" s="48">
        <v>0.19139680000000001</v>
      </c>
      <c r="T71" s="38">
        <v>4.1275000000000001E-3</v>
      </c>
      <c r="U71" s="186">
        <f t="shared" si="3"/>
        <v>4.3815599999999996E-2</v>
      </c>
    </row>
    <row r="72" spans="1:22" ht="15.6" x14ac:dyDescent="0.25">
      <c r="A72" s="277">
        <v>1932</v>
      </c>
      <c r="B72" s="185">
        <v>0.1456354</v>
      </c>
      <c r="C72" s="48">
        <v>0.18932160000000001</v>
      </c>
      <c r="D72" s="60">
        <v>4.0289999999999999E-2</v>
      </c>
      <c r="E72" s="60">
        <v>0.14903159999999999</v>
      </c>
      <c r="F72" s="48">
        <v>0.63544520000000004</v>
      </c>
      <c r="G72" s="17">
        <v>0.2167298</v>
      </c>
      <c r="H72" s="60">
        <v>1.3592699999999999E-2</v>
      </c>
      <c r="I72" s="17">
        <v>8.4471099999999993E-2</v>
      </c>
      <c r="J72" s="60">
        <v>5.8482999999999999E-3</v>
      </c>
      <c r="K72" s="60">
        <v>2.2378499999999999E-2</v>
      </c>
      <c r="L72" s="17">
        <v>0.14059740000000001</v>
      </c>
      <c r="M72" s="60">
        <v>1.00707E-2</v>
      </c>
      <c r="N72" s="17">
        <v>0.13385259999999999</v>
      </c>
      <c r="O72" s="60">
        <v>1.94574E-2</v>
      </c>
      <c r="P72" s="17">
        <v>5.9794199999999999E-2</v>
      </c>
      <c r="Q72" s="60">
        <v>1.1877E-2</v>
      </c>
      <c r="R72" s="60">
        <v>2.8647100000000002E-2</v>
      </c>
      <c r="S72" s="48">
        <v>0.17523320000000001</v>
      </c>
      <c r="T72" s="38">
        <v>2.4042E-3</v>
      </c>
      <c r="U72" s="186">
        <f t="shared" si="3"/>
        <v>2.9511700000000002E-2</v>
      </c>
    </row>
    <row r="73" spans="1:22" ht="15.6" x14ac:dyDescent="0.25">
      <c r="A73" s="277">
        <v>1937</v>
      </c>
      <c r="B73" s="185">
        <v>8.7233099999999994E-2</v>
      </c>
      <c r="C73" s="48">
        <v>0.17863850000000001</v>
      </c>
      <c r="D73" s="60">
        <v>4.53608E-2</v>
      </c>
      <c r="E73" s="60">
        <v>0.1332777</v>
      </c>
      <c r="F73" s="48">
        <v>0.57999469999999997</v>
      </c>
      <c r="G73" s="17">
        <v>0.13644909999999999</v>
      </c>
      <c r="H73" s="60">
        <v>1.9082100000000001E-2</v>
      </c>
      <c r="I73" s="17">
        <v>9.70105E-2</v>
      </c>
      <c r="J73" s="60">
        <v>6.7510000000000001E-3</v>
      </c>
      <c r="K73" s="60">
        <v>2.05528E-2</v>
      </c>
      <c r="L73" s="17">
        <v>0.13735800000000001</v>
      </c>
      <c r="M73" s="60">
        <v>1.39261E-2</v>
      </c>
      <c r="N73" s="17">
        <v>0.13364670000000001</v>
      </c>
      <c r="O73" s="60">
        <v>2.2985800000000001E-2</v>
      </c>
      <c r="P73" s="17">
        <v>7.55305E-2</v>
      </c>
      <c r="Q73" s="60">
        <v>2.52123E-2</v>
      </c>
      <c r="R73" s="60">
        <v>3.8655099999999998E-2</v>
      </c>
      <c r="S73" s="48">
        <v>0.24136679999999999</v>
      </c>
      <c r="T73" s="38">
        <v>2.5395000000000001E-3</v>
      </c>
      <c r="U73" s="186">
        <f t="shared" si="3"/>
        <v>3.9759200000000001E-2</v>
      </c>
    </row>
    <row r="74" spans="1:22" ht="15.6" x14ac:dyDescent="0.25">
      <c r="A74" s="386">
        <v>1942</v>
      </c>
      <c r="B74" s="185">
        <v>8.4836599999999998E-2</v>
      </c>
      <c r="C74" s="48">
        <v>0.22547020000000001</v>
      </c>
      <c r="D74" s="60">
        <v>3.3721000000000001E-2</v>
      </c>
      <c r="E74" s="60">
        <v>0.19174920000000001</v>
      </c>
      <c r="F74" s="48">
        <v>0.56257769999999996</v>
      </c>
      <c r="G74" s="17">
        <v>0.16458329999999999</v>
      </c>
      <c r="H74" s="60">
        <v>1.9198900000000001E-2</v>
      </c>
      <c r="I74" s="17">
        <v>5.2209699999999998E-2</v>
      </c>
      <c r="J74" s="60">
        <v>3.0051000000000001E-3</v>
      </c>
      <c r="K74" s="60">
        <v>6.7235999999999997E-3</v>
      </c>
      <c r="L74" s="17">
        <v>0.13755729999999999</v>
      </c>
      <c r="M74" s="60">
        <v>7.3623999999999998E-3</v>
      </c>
      <c r="N74" s="17">
        <v>0.1163592</v>
      </c>
      <c r="O74" s="60">
        <v>1.46558E-2</v>
      </c>
      <c r="P74" s="17">
        <v>9.1868099999999994E-2</v>
      </c>
      <c r="Q74" s="60">
        <v>1.3780199999999999E-2</v>
      </c>
      <c r="R74" s="60">
        <v>6.5915699999999994E-2</v>
      </c>
      <c r="S74" s="48">
        <v>0.2119521</v>
      </c>
      <c r="T74" s="38">
        <v>1.1194E-3</v>
      </c>
      <c r="U74" s="186">
        <f t="shared" si="3"/>
        <v>2.95664E-2</v>
      </c>
    </row>
    <row r="75" spans="1:22" ht="15.6" x14ac:dyDescent="0.25">
      <c r="A75" s="308">
        <v>1947</v>
      </c>
      <c r="B75" s="185">
        <v>4.9907E-2</v>
      </c>
      <c r="C75" s="48">
        <v>0.34791509999999998</v>
      </c>
      <c r="D75" s="60">
        <v>5.3075400000000002E-2</v>
      </c>
      <c r="E75" s="60">
        <v>0.29483979999999999</v>
      </c>
      <c r="F75" s="48">
        <v>0.53360200000000002</v>
      </c>
      <c r="G75" s="17">
        <v>0.1244508</v>
      </c>
      <c r="H75" s="60">
        <v>2.24491E-2</v>
      </c>
      <c r="I75" s="17">
        <v>2.7643000000000001E-2</v>
      </c>
      <c r="J75" s="60">
        <v>3.0877999999999999E-3</v>
      </c>
      <c r="K75" s="60">
        <v>2.6153999999999999E-3</v>
      </c>
      <c r="L75" s="17">
        <v>5.7867099999999998E-2</v>
      </c>
      <c r="M75" s="60">
        <v>4.7200000000000002E-3</v>
      </c>
      <c r="N75" s="17">
        <v>0.1093271</v>
      </c>
      <c r="O75" s="60">
        <v>9.9924000000000002E-3</v>
      </c>
      <c r="P75" s="17">
        <v>0.214314</v>
      </c>
      <c r="Q75" s="60">
        <v>1.4175500000000001E-2</v>
      </c>
      <c r="R75" s="60">
        <v>0.17386750000000001</v>
      </c>
      <c r="S75" s="48">
        <v>0.1184829</v>
      </c>
      <c r="T75" s="38">
        <v>1.4499999999999999E-3</v>
      </c>
      <c r="U75" s="186">
        <f t="shared" si="3"/>
        <v>3.0256900000000003E-2</v>
      </c>
    </row>
    <row r="76" spans="1:22" ht="15.6" x14ac:dyDescent="0.25">
      <c r="A76" s="277">
        <v>1952</v>
      </c>
      <c r="B76" s="185">
        <v>2.7851600000000001E-2</v>
      </c>
      <c r="C76" s="48">
        <v>0.37915589999999999</v>
      </c>
      <c r="D76" s="60">
        <v>6.5271399999999993E-2</v>
      </c>
      <c r="E76" s="60">
        <v>0.31388460000000001</v>
      </c>
      <c r="F76" s="48">
        <v>0.52456809999999998</v>
      </c>
      <c r="G76" s="17">
        <v>0.14559040000000001</v>
      </c>
      <c r="H76" s="60">
        <v>3.3211299999999999E-2</v>
      </c>
      <c r="I76" s="17">
        <v>3.00658E-2</v>
      </c>
      <c r="J76" s="60">
        <v>2.6129E-3</v>
      </c>
      <c r="K76" s="60">
        <v>3.4770000000000001E-3</v>
      </c>
      <c r="L76" s="17">
        <v>4.6693600000000002E-2</v>
      </c>
      <c r="M76" s="60">
        <v>4.3682E-3</v>
      </c>
      <c r="N76" s="17">
        <v>0.1533159</v>
      </c>
      <c r="O76" s="60">
        <v>1.43882E-2</v>
      </c>
      <c r="P76" s="17">
        <v>0.14890239999999999</v>
      </c>
      <c r="Q76" s="60">
        <v>1.6712899999999999E-2</v>
      </c>
      <c r="R76" s="60">
        <v>0.1078242</v>
      </c>
      <c r="S76" s="48">
        <v>9.6275899999999998E-2</v>
      </c>
      <c r="T76" s="38">
        <v>1.8594E-3</v>
      </c>
      <c r="U76" s="186">
        <f>H76+J76+M76</f>
        <v>4.0192400000000003E-2</v>
      </c>
    </row>
    <row r="77" spans="1:22" ht="15.6" x14ac:dyDescent="0.25">
      <c r="A77" s="440">
        <v>1957</v>
      </c>
      <c r="B77" s="185">
        <v>2.6575499999999998E-2</v>
      </c>
      <c r="C77" s="48">
        <v>0.40551300000000001</v>
      </c>
      <c r="D77" s="60">
        <v>0.1197947</v>
      </c>
      <c r="E77" s="60">
        <v>0.28571839999999998</v>
      </c>
      <c r="F77" s="48">
        <v>0.53040129999999996</v>
      </c>
      <c r="G77" s="17">
        <v>0.1489045</v>
      </c>
      <c r="H77" s="60">
        <v>2.6217899999999999E-2</v>
      </c>
      <c r="I77" s="17">
        <v>3.1782100000000001E-2</v>
      </c>
      <c r="J77" s="60">
        <v>1.7933999999999999E-3</v>
      </c>
      <c r="K77" s="60">
        <v>6.8165999999999999E-3</v>
      </c>
      <c r="L77" s="17">
        <v>4.2329899999999997E-2</v>
      </c>
      <c r="M77" s="60">
        <v>1.0704E-3</v>
      </c>
      <c r="N77" s="17">
        <v>0.16972889999999999</v>
      </c>
      <c r="O77" s="60">
        <v>1.40958E-2</v>
      </c>
      <c r="P77" s="17">
        <v>0.1376559</v>
      </c>
      <c r="Q77" s="60">
        <v>1.1098800000000001E-2</v>
      </c>
      <c r="R77" s="60">
        <v>8.4709099999999996E-2</v>
      </c>
      <c r="S77" s="48">
        <v>6.4085699999999995E-2</v>
      </c>
      <c r="T77" s="38">
        <v>3.2347000000000001E-3</v>
      </c>
      <c r="U77" s="186">
        <f>H77+J77+M77</f>
        <v>2.9081699999999999E-2</v>
      </c>
    </row>
    <row r="78" spans="1:22" ht="18" customHeight="1" thickBot="1" x14ac:dyDescent="0.3">
      <c r="A78" s="440">
        <v>1962</v>
      </c>
      <c r="B78" s="185"/>
      <c r="C78" s="48"/>
      <c r="D78" s="60"/>
      <c r="E78" s="60"/>
      <c r="F78" s="48"/>
      <c r="G78" s="17"/>
      <c r="H78" s="60"/>
      <c r="I78" s="17"/>
      <c r="J78" s="60"/>
      <c r="K78" s="60"/>
      <c r="L78" s="17"/>
      <c r="M78" s="60"/>
      <c r="N78" s="17"/>
      <c r="O78" s="60"/>
      <c r="P78" s="17"/>
      <c r="Q78" s="60"/>
      <c r="R78" s="60"/>
      <c r="S78" s="48"/>
      <c r="T78" s="38"/>
      <c r="U78" s="186"/>
      <c r="V78" s="83"/>
    </row>
    <row r="79" spans="1:22" ht="16.2" thickTop="1" thickBot="1" x14ac:dyDescent="0.3">
      <c r="A79" s="625" t="s">
        <v>485</v>
      </c>
      <c r="B79" s="626"/>
      <c r="C79" s="626"/>
      <c r="D79" s="626"/>
      <c r="E79" s="626"/>
      <c r="F79" s="626"/>
      <c r="G79" s="626"/>
      <c r="H79" s="626"/>
      <c r="I79" s="626"/>
      <c r="J79" s="626"/>
      <c r="K79" s="626"/>
      <c r="L79" s="626"/>
      <c r="M79" s="626"/>
      <c r="N79" s="626"/>
      <c r="O79" s="626"/>
      <c r="P79" s="626"/>
      <c r="Q79" s="626"/>
      <c r="R79" s="626"/>
      <c r="S79" s="626"/>
      <c r="T79" s="626"/>
      <c r="U79" s="627"/>
    </row>
    <row r="80" spans="1:22" ht="16.2" thickTop="1" thickBot="1" x14ac:dyDescent="0.3">
      <c r="A80" s="528" t="s">
        <v>484</v>
      </c>
      <c r="B80" s="529"/>
      <c r="C80" s="529"/>
      <c r="D80" s="529"/>
      <c r="E80" s="529"/>
      <c r="F80" s="529"/>
      <c r="G80" s="529"/>
      <c r="H80" s="529"/>
      <c r="I80" s="600"/>
      <c r="J80" s="600"/>
      <c r="K80" s="600"/>
      <c r="L80" s="600"/>
      <c r="M80" s="600"/>
      <c r="N80" s="600"/>
      <c r="O80" s="600"/>
      <c r="P80" s="600"/>
      <c r="Q80" s="600"/>
      <c r="R80" s="600"/>
      <c r="S80" s="600"/>
      <c r="T80" s="600"/>
      <c r="U80" s="548"/>
    </row>
    <row r="81" ht="15.6" thickTop="1" x14ac:dyDescent="0.25"/>
  </sheetData>
  <mergeCells count="30">
    <mergeCell ref="A79:U79"/>
    <mergeCell ref="A80:U80"/>
    <mergeCell ref="B45:U45"/>
    <mergeCell ref="B62:U62"/>
    <mergeCell ref="P5:P8"/>
    <mergeCell ref="R5:R8"/>
    <mergeCell ref="D5:D8"/>
    <mergeCell ref="E5:E8"/>
    <mergeCell ref="J5:J8"/>
    <mergeCell ref="L5:L8"/>
    <mergeCell ref="B10:U10"/>
    <mergeCell ref="B28:U28"/>
    <mergeCell ref="U5:U8"/>
    <mergeCell ref="B5:B8"/>
    <mergeCell ref="B9:U9"/>
    <mergeCell ref="I5:I8"/>
    <mergeCell ref="S5:S8"/>
    <mergeCell ref="T5:T8"/>
    <mergeCell ref="M5:M8"/>
    <mergeCell ref="N5:N8"/>
    <mergeCell ref="A3:U3"/>
    <mergeCell ref="C4:U4"/>
    <mergeCell ref="A5:A9"/>
    <mergeCell ref="C5:C8"/>
    <mergeCell ref="F5:F8"/>
    <mergeCell ref="O5:O8"/>
    <mergeCell ref="K5:K8"/>
    <mergeCell ref="Q5:Q8"/>
    <mergeCell ref="G5:G8"/>
    <mergeCell ref="H5:H8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53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9"/>
  <sheetViews>
    <sheetView topLeftCell="A42" workbookViewId="0">
      <selection activeCell="J64" sqref="J64:J78"/>
    </sheetView>
  </sheetViews>
  <sheetFormatPr baseColWidth="10" defaultColWidth="8.90625" defaultRowHeight="15" x14ac:dyDescent="0.25"/>
  <cols>
    <col min="1" max="13" width="7.36328125" customWidth="1"/>
    <col min="14" max="14" width="10.81640625" customWidth="1"/>
  </cols>
  <sheetData>
    <row r="1" spans="1:13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3" ht="15.6" thickBo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18" customHeight="1" thickTop="1" x14ac:dyDescent="0.25">
      <c r="A3" s="580" t="s">
        <v>615</v>
      </c>
      <c r="B3" s="637"/>
      <c r="C3" s="637"/>
      <c r="D3" s="637"/>
      <c r="E3" s="637"/>
      <c r="F3" s="637"/>
      <c r="G3" s="637"/>
      <c r="H3" s="637"/>
      <c r="I3" s="637"/>
      <c r="J3" s="637"/>
      <c r="K3" s="637"/>
      <c r="L3" s="637"/>
      <c r="M3" s="638"/>
    </row>
    <row r="4" spans="1:13" ht="18" customHeight="1" x14ac:dyDescent="0.25">
      <c r="A4" s="187"/>
      <c r="B4" s="537"/>
      <c r="C4" s="537"/>
      <c r="D4" s="537"/>
      <c r="E4" s="537"/>
      <c r="F4" s="537"/>
      <c r="G4" s="537"/>
      <c r="H4" s="537"/>
      <c r="I4" s="537"/>
      <c r="J4" s="537"/>
      <c r="K4" s="537"/>
      <c r="L4" s="537"/>
      <c r="M4" s="538"/>
    </row>
    <row r="5" spans="1:13" ht="18" customHeight="1" x14ac:dyDescent="0.25">
      <c r="A5" s="595"/>
      <c r="B5" s="591" t="s">
        <v>118</v>
      </c>
      <c r="C5" s="508"/>
      <c r="D5" s="508"/>
      <c r="E5" s="508"/>
      <c r="F5" s="508"/>
      <c r="G5" s="508"/>
      <c r="H5" s="591" t="s">
        <v>120</v>
      </c>
      <c r="I5" s="508"/>
      <c r="J5" s="508"/>
      <c r="K5" s="508"/>
      <c r="L5" s="508"/>
      <c r="M5" s="564"/>
    </row>
    <row r="6" spans="1:13" ht="18" customHeight="1" x14ac:dyDescent="0.25">
      <c r="A6" s="595"/>
      <c r="B6" s="62" t="s">
        <v>117</v>
      </c>
      <c r="C6" s="188" t="s">
        <v>119</v>
      </c>
      <c r="D6" s="62" t="s">
        <v>19</v>
      </c>
      <c r="E6" s="62" t="s">
        <v>20</v>
      </c>
      <c r="F6" s="62" t="s">
        <v>21</v>
      </c>
      <c r="G6" s="62" t="s">
        <v>22</v>
      </c>
      <c r="H6" s="62" t="s">
        <v>117</v>
      </c>
      <c r="I6" s="188" t="s">
        <v>119</v>
      </c>
      <c r="J6" s="62" t="s">
        <v>19</v>
      </c>
      <c r="K6" s="62" t="s">
        <v>20</v>
      </c>
      <c r="L6" s="62" t="s">
        <v>21</v>
      </c>
      <c r="M6" s="189" t="s">
        <v>22</v>
      </c>
    </row>
    <row r="7" spans="1:13" ht="1.95" customHeight="1" x14ac:dyDescent="0.25">
      <c r="A7" s="112" t="s">
        <v>594</v>
      </c>
      <c r="B7" s="5"/>
      <c r="C7" s="5" t="s">
        <v>137</v>
      </c>
      <c r="D7" s="5" t="s">
        <v>138</v>
      </c>
      <c r="E7" s="5" t="s">
        <v>140</v>
      </c>
      <c r="F7" s="5" t="s">
        <v>141</v>
      </c>
      <c r="G7" s="5" t="s">
        <v>139</v>
      </c>
      <c r="H7" s="41"/>
      <c r="I7" s="9"/>
      <c r="J7" s="9"/>
      <c r="K7" s="9"/>
      <c r="L7" s="9"/>
      <c r="M7" s="113"/>
    </row>
    <row r="8" spans="1:13" ht="18" customHeight="1" x14ac:dyDescent="0.25">
      <c r="A8" s="277">
        <v>1872</v>
      </c>
      <c r="B8" s="25">
        <f t="shared" ref="B8:B16" si="0">SUM(C8:G8)</f>
        <v>1741</v>
      </c>
      <c r="C8" s="25">
        <v>44</v>
      </c>
      <c r="D8" s="25">
        <v>895</v>
      </c>
      <c r="E8" s="25">
        <v>523</v>
      </c>
      <c r="F8" s="25">
        <v>0</v>
      </c>
      <c r="G8" s="25">
        <v>279</v>
      </c>
      <c r="H8" s="106">
        <f t="shared" ref="H8:H9" si="1">B8/$B8</f>
        <v>1</v>
      </c>
      <c r="I8" s="106">
        <f>C8/$B8</f>
        <v>2.5272831705916141E-2</v>
      </c>
      <c r="J8" s="106">
        <f t="shared" ref="J8:J19" si="2">D8/$B8</f>
        <v>0.51407237219988511</v>
      </c>
      <c r="K8" s="106">
        <f t="shared" ref="K8:K19" si="3">E8/$B8</f>
        <v>0.30040206777713957</v>
      </c>
      <c r="L8" s="106"/>
      <c r="M8" s="106">
        <f t="shared" ref="M8:M19" si="4">G8/$B8</f>
        <v>0.16025272831705917</v>
      </c>
    </row>
    <row r="9" spans="1:13" ht="18" customHeight="1" x14ac:dyDescent="0.25">
      <c r="A9" s="277">
        <v>1882</v>
      </c>
      <c r="B9" s="25">
        <f>SUM(C9:G9)</f>
        <v>2677</v>
      </c>
      <c r="C9" s="25">
        <v>98</v>
      </c>
      <c r="D9" s="25">
        <v>1358</v>
      </c>
      <c r="E9" s="25">
        <v>846</v>
      </c>
      <c r="F9" s="25">
        <v>0</v>
      </c>
      <c r="G9" s="25">
        <v>375</v>
      </c>
      <c r="H9" s="106">
        <f t="shared" si="1"/>
        <v>1</v>
      </c>
      <c r="I9" s="106">
        <f t="shared" ref="I9:I19" si="5">C9/$B9</f>
        <v>3.6608143444153904E-2</v>
      </c>
      <c r="J9" s="106">
        <f t="shared" si="2"/>
        <v>0.50728427344041838</v>
      </c>
      <c r="K9" s="106">
        <f t="shared" si="3"/>
        <v>0.31602540156892045</v>
      </c>
      <c r="L9" s="106"/>
      <c r="M9" s="106">
        <f t="shared" si="4"/>
        <v>0.14008218154650728</v>
      </c>
    </row>
    <row r="10" spans="1:13" ht="18" customHeight="1" x14ac:dyDescent="0.25">
      <c r="A10" s="277">
        <v>1892</v>
      </c>
      <c r="B10" s="25">
        <f>SUM(C10:G10)</f>
        <v>2553</v>
      </c>
      <c r="C10" s="25">
        <v>16</v>
      </c>
      <c r="D10" s="25">
        <v>1275</v>
      </c>
      <c r="E10" s="25">
        <v>861</v>
      </c>
      <c r="F10" s="25">
        <v>15</v>
      </c>
      <c r="G10" s="25">
        <v>386</v>
      </c>
      <c r="H10" s="106">
        <f t="shared" ref="H10:H11" si="6">B10/$B10</f>
        <v>1</v>
      </c>
      <c r="I10" s="106">
        <f t="shared" si="5"/>
        <v>6.2671367019193104E-3</v>
      </c>
      <c r="J10" s="106">
        <f t="shared" si="2"/>
        <v>0.49941245593419509</v>
      </c>
      <c r="K10" s="106">
        <f t="shared" si="3"/>
        <v>0.33725029377203292</v>
      </c>
      <c r="L10" s="106">
        <f t="shared" ref="L10:L19" si="7">F10/$B10</f>
        <v>5.8754406580493537E-3</v>
      </c>
      <c r="M10" s="106">
        <f t="shared" si="4"/>
        <v>0.15119467293380337</v>
      </c>
    </row>
    <row r="11" spans="1:13" ht="18" customHeight="1" x14ac:dyDescent="0.25">
      <c r="A11" s="289">
        <v>1897</v>
      </c>
      <c r="B11" s="25">
        <f>SUM(C11:G11)</f>
        <v>2390</v>
      </c>
      <c r="C11" s="25">
        <v>35</v>
      </c>
      <c r="D11" s="25">
        <v>1188</v>
      </c>
      <c r="E11" s="25">
        <v>845</v>
      </c>
      <c r="F11" s="25">
        <v>11</v>
      </c>
      <c r="G11" s="25">
        <v>311</v>
      </c>
      <c r="H11" s="106">
        <f t="shared" si="6"/>
        <v>1</v>
      </c>
      <c r="I11" s="106">
        <f t="shared" si="5"/>
        <v>1.4644351464435146E-2</v>
      </c>
      <c r="J11" s="106">
        <f t="shared" si="2"/>
        <v>0.49707112970711298</v>
      </c>
      <c r="K11" s="106">
        <f t="shared" si="3"/>
        <v>0.35355648535564854</v>
      </c>
      <c r="L11" s="106">
        <f t="shared" si="7"/>
        <v>4.6025104602510462E-3</v>
      </c>
      <c r="M11" s="106">
        <f t="shared" si="4"/>
        <v>0.13012552301255231</v>
      </c>
    </row>
    <row r="12" spans="1:13" ht="18" customHeight="1" x14ac:dyDescent="0.25">
      <c r="A12" s="342">
        <v>1907</v>
      </c>
      <c r="B12" s="25">
        <f>SUM(C12:G12)</f>
        <v>2612</v>
      </c>
      <c r="C12" s="25">
        <v>18</v>
      </c>
      <c r="D12" s="25">
        <v>1256</v>
      </c>
      <c r="E12" s="25">
        <v>924</v>
      </c>
      <c r="F12" s="25">
        <v>28</v>
      </c>
      <c r="G12" s="25">
        <v>386</v>
      </c>
      <c r="H12" s="106">
        <f t="shared" ref="H12" si="8">B12/$B12</f>
        <v>1</v>
      </c>
      <c r="I12" s="106">
        <f t="shared" si="5"/>
        <v>6.8912710566615618E-3</v>
      </c>
      <c r="J12" s="106">
        <f t="shared" si="2"/>
        <v>0.48085758039816234</v>
      </c>
      <c r="K12" s="106">
        <f t="shared" si="3"/>
        <v>0.35375191424196017</v>
      </c>
      <c r="L12" s="106">
        <f t="shared" si="7"/>
        <v>1.0719754977029096E-2</v>
      </c>
      <c r="M12" s="106">
        <f t="shared" si="4"/>
        <v>0.14777947932618682</v>
      </c>
    </row>
    <row r="13" spans="1:13" ht="18" customHeight="1" x14ac:dyDescent="0.25">
      <c r="A13" s="277">
        <v>1912</v>
      </c>
      <c r="B13" s="25">
        <f t="shared" si="0"/>
        <v>3089</v>
      </c>
      <c r="C13" s="25">
        <v>273</v>
      </c>
      <c r="D13" s="25">
        <v>1431</v>
      </c>
      <c r="E13" s="25">
        <v>975</v>
      </c>
      <c r="F13" s="25">
        <v>41</v>
      </c>
      <c r="G13" s="25">
        <v>369</v>
      </c>
      <c r="H13" s="106">
        <f t="shared" ref="H13:H18" si="9">B13/$B13</f>
        <v>1</v>
      </c>
      <c r="I13" s="106">
        <f t="shared" si="5"/>
        <v>8.8378115895111686E-2</v>
      </c>
      <c r="J13" s="106">
        <f t="shared" si="2"/>
        <v>0.46325671738426677</v>
      </c>
      <c r="K13" s="106">
        <f t="shared" si="3"/>
        <v>0.31563612819682746</v>
      </c>
      <c r="L13" s="106">
        <f t="shared" si="7"/>
        <v>1.3272903852379411E-2</v>
      </c>
      <c r="M13" s="106">
        <f t="shared" si="4"/>
        <v>0.11945613467141469</v>
      </c>
    </row>
    <row r="14" spans="1:13" ht="18" customHeight="1" x14ac:dyDescent="0.25">
      <c r="A14" s="277">
        <v>1922</v>
      </c>
      <c r="B14" s="25">
        <f t="shared" si="0"/>
        <v>2587</v>
      </c>
      <c r="C14" s="25">
        <v>10</v>
      </c>
      <c r="D14" s="25">
        <v>1328</v>
      </c>
      <c r="E14" s="25">
        <v>891</v>
      </c>
      <c r="F14" s="25">
        <v>32</v>
      </c>
      <c r="G14" s="25">
        <v>326</v>
      </c>
      <c r="H14" s="106">
        <f t="shared" si="9"/>
        <v>1</v>
      </c>
      <c r="I14" s="106">
        <f t="shared" si="5"/>
        <v>3.8654812524159259E-3</v>
      </c>
      <c r="J14" s="106">
        <f t="shared" si="2"/>
        <v>0.51333591032083492</v>
      </c>
      <c r="K14" s="106">
        <f t="shared" si="3"/>
        <v>0.344414379590259</v>
      </c>
      <c r="L14" s="106">
        <f t="shared" si="7"/>
        <v>1.2369540007730962E-2</v>
      </c>
      <c r="M14" s="106">
        <f t="shared" si="4"/>
        <v>0.12601468882875919</v>
      </c>
    </row>
    <row r="15" spans="1:13" ht="18" customHeight="1" x14ac:dyDescent="0.25">
      <c r="A15" s="277">
        <v>1927</v>
      </c>
      <c r="B15" s="25">
        <f t="shared" si="0"/>
        <v>2519</v>
      </c>
      <c r="C15" s="25">
        <v>11</v>
      </c>
      <c r="D15" s="25">
        <v>1311</v>
      </c>
      <c r="E15" s="25">
        <v>843</v>
      </c>
      <c r="F15" s="25">
        <v>43</v>
      </c>
      <c r="G15" s="25">
        <v>311</v>
      </c>
      <c r="H15" s="106">
        <f t="shared" si="9"/>
        <v>1</v>
      </c>
      <c r="I15" s="106">
        <f t="shared" si="5"/>
        <v>4.3668122270742356E-3</v>
      </c>
      <c r="J15" s="106">
        <f t="shared" si="2"/>
        <v>0.52044462088130206</v>
      </c>
      <c r="K15" s="106">
        <f t="shared" si="3"/>
        <v>0.33465660976578004</v>
      </c>
      <c r="L15" s="106">
        <f t="shared" si="7"/>
        <v>1.7070265978562923E-2</v>
      </c>
      <c r="M15" s="106">
        <f t="shared" si="4"/>
        <v>0.12346169114728067</v>
      </c>
    </row>
    <row r="16" spans="1:13" ht="18" customHeight="1" x14ac:dyDescent="0.25">
      <c r="A16" s="277">
        <v>1932</v>
      </c>
      <c r="B16" s="25">
        <f t="shared" si="0"/>
        <v>2684</v>
      </c>
      <c r="C16" s="25">
        <v>11</v>
      </c>
      <c r="D16" s="25">
        <v>1418</v>
      </c>
      <c r="E16" s="25">
        <v>871</v>
      </c>
      <c r="F16" s="25">
        <v>61</v>
      </c>
      <c r="G16" s="25">
        <v>323</v>
      </c>
      <c r="H16" s="106">
        <f t="shared" si="9"/>
        <v>1</v>
      </c>
      <c r="I16" s="106">
        <f t="shared" si="5"/>
        <v>4.0983606557377051E-3</v>
      </c>
      <c r="J16" s="106">
        <f t="shared" si="2"/>
        <v>0.52831594634873325</v>
      </c>
      <c r="K16" s="106">
        <f t="shared" si="3"/>
        <v>0.3245156482861401</v>
      </c>
      <c r="L16" s="106">
        <f t="shared" si="7"/>
        <v>2.2727272727272728E-2</v>
      </c>
      <c r="M16" s="106">
        <f t="shared" si="4"/>
        <v>0.12034277198211625</v>
      </c>
    </row>
    <row r="17" spans="1:16" ht="18" customHeight="1" x14ac:dyDescent="0.25">
      <c r="A17" s="277">
        <v>1937</v>
      </c>
      <c r="B17" s="25">
        <f>SUM(C17:G17)</f>
        <v>2782</v>
      </c>
      <c r="C17" s="25">
        <v>10</v>
      </c>
      <c r="D17" s="25">
        <v>1520</v>
      </c>
      <c r="E17" s="25">
        <v>887</v>
      </c>
      <c r="F17" s="25">
        <v>57</v>
      </c>
      <c r="G17" s="25">
        <v>308</v>
      </c>
      <c r="H17" s="106">
        <f t="shared" si="9"/>
        <v>1</v>
      </c>
      <c r="I17" s="106">
        <f t="shared" si="5"/>
        <v>3.5945363048166786E-3</v>
      </c>
      <c r="J17" s="106">
        <f t="shared" si="2"/>
        <v>0.54636951833213521</v>
      </c>
      <c r="K17" s="106">
        <f t="shared" si="3"/>
        <v>0.3188353702372394</v>
      </c>
      <c r="L17" s="106">
        <f t="shared" si="7"/>
        <v>2.0488856937455068E-2</v>
      </c>
      <c r="M17" s="106">
        <f t="shared" si="4"/>
        <v>0.11071171818835371</v>
      </c>
    </row>
    <row r="18" spans="1:16" ht="18" customHeight="1" x14ac:dyDescent="0.25">
      <c r="A18" s="386">
        <v>1942</v>
      </c>
      <c r="B18" s="25">
        <f>SUM(C18:G18)</f>
        <v>4283</v>
      </c>
      <c r="C18" s="25">
        <v>37</v>
      </c>
      <c r="D18" s="25">
        <v>2113</v>
      </c>
      <c r="E18" s="25">
        <v>1396</v>
      </c>
      <c r="F18" s="25">
        <v>106</v>
      </c>
      <c r="G18" s="25">
        <v>631</v>
      </c>
      <c r="H18" s="106">
        <f t="shared" si="9"/>
        <v>1</v>
      </c>
      <c r="I18" s="106">
        <f t="shared" si="5"/>
        <v>8.6388045762316127E-3</v>
      </c>
      <c r="J18" s="106">
        <f t="shared" si="2"/>
        <v>0.49334578566425402</v>
      </c>
      <c r="K18" s="106">
        <f t="shared" si="3"/>
        <v>0.32593976184917112</v>
      </c>
      <c r="L18" s="106">
        <f t="shared" si="7"/>
        <v>2.4749007704879759E-2</v>
      </c>
      <c r="M18" s="106">
        <f t="shared" si="4"/>
        <v>0.14732664020546346</v>
      </c>
    </row>
    <row r="19" spans="1:16" ht="18" customHeight="1" x14ac:dyDescent="0.25">
      <c r="A19" s="308">
        <v>1947</v>
      </c>
      <c r="B19" s="25">
        <f>SUM(C19:G19)</f>
        <v>2572</v>
      </c>
      <c r="C19" s="25">
        <v>7</v>
      </c>
      <c r="D19" s="25">
        <v>1411</v>
      </c>
      <c r="E19" s="25">
        <v>819</v>
      </c>
      <c r="F19" s="25">
        <v>62</v>
      </c>
      <c r="G19" s="25">
        <v>273</v>
      </c>
      <c r="H19" s="106">
        <f t="shared" ref="H19" si="10">B19/$B19</f>
        <v>1</v>
      </c>
      <c r="I19" s="106">
        <f t="shared" si="5"/>
        <v>2.7216174183514776E-3</v>
      </c>
      <c r="J19" s="106">
        <f t="shared" si="2"/>
        <v>0.5486003110419907</v>
      </c>
      <c r="K19" s="106">
        <f t="shared" si="3"/>
        <v>0.31842923794712286</v>
      </c>
      <c r="L19" s="106">
        <f t="shared" si="7"/>
        <v>2.410575427682737E-2</v>
      </c>
      <c r="M19" s="106">
        <f t="shared" si="4"/>
        <v>0.10614307931570761</v>
      </c>
    </row>
    <row r="20" spans="1:16" ht="18" customHeight="1" x14ac:dyDescent="0.25">
      <c r="A20" s="440">
        <v>1952</v>
      </c>
      <c r="B20" s="25">
        <f>SUM(C20:G20)</f>
        <v>2209</v>
      </c>
      <c r="C20" s="25">
        <v>8</v>
      </c>
      <c r="D20" s="25">
        <v>1229</v>
      </c>
      <c r="E20" s="25">
        <v>700</v>
      </c>
      <c r="F20" s="25">
        <v>57</v>
      </c>
      <c r="G20" s="25">
        <v>215</v>
      </c>
      <c r="H20" s="106">
        <f t="shared" ref="H20:H21" si="11">B20/$B20</f>
        <v>1</v>
      </c>
      <c r="I20" s="106">
        <f t="shared" ref="I20:I21" si="12">C20/$B20</f>
        <v>3.6215482118605704E-3</v>
      </c>
      <c r="J20" s="106">
        <f t="shared" ref="J20:J21" si="13">D20/$B20</f>
        <v>0.55636034404708012</v>
      </c>
      <c r="K20" s="106">
        <f t="shared" ref="K20:K21" si="14">E20/$B20</f>
        <v>0.31688546853779992</v>
      </c>
      <c r="L20" s="106">
        <f t="shared" ref="L20:L21" si="15">F20/$B20</f>
        <v>2.5803531009506563E-2</v>
      </c>
      <c r="M20" s="106">
        <f t="shared" ref="M20:M21" si="16">G20/$B20</f>
        <v>9.7329108193752831E-2</v>
      </c>
    </row>
    <row r="21" spans="1:16" ht="18" customHeight="1" x14ac:dyDescent="0.25">
      <c r="A21" s="440">
        <v>1957</v>
      </c>
      <c r="B21" s="25">
        <f>SUM(C21:G21)</f>
        <v>2741</v>
      </c>
      <c r="C21" s="25">
        <v>14</v>
      </c>
      <c r="D21" s="25">
        <v>1351</v>
      </c>
      <c r="E21" s="25">
        <v>975</v>
      </c>
      <c r="F21" s="25">
        <v>96</v>
      </c>
      <c r="G21" s="25">
        <v>305</v>
      </c>
      <c r="H21" s="106">
        <f t="shared" si="11"/>
        <v>1</v>
      </c>
      <c r="I21" s="106">
        <f t="shared" si="12"/>
        <v>5.107624954396206E-3</v>
      </c>
      <c r="J21" s="106">
        <f t="shared" si="13"/>
        <v>0.49288580809923388</v>
      </c>
      <c r="K21" s="106">
        <f t="shared" si="14"/>
        <v>0.35570959503830718</v>
      </c>
      <c r="L21" s="106">
        <f t="shared" si="15"/>
        <v>3.5023713973002552E-2</v>
      </c>
      <c r="M21" s="106">
        <f t="shared" si="16"/>
        <v>0.1112732579350602</v>
      </c>
    </row>
    <row r="22" spans="1:16" ht="18" customHeight="1" x14ac:dyDescent="0.25">
      <c r="A22" s="277">
        <v>1962</v>
      </c>
      <c r="B22" s="25"/>
      <c r="C22" s="25"/>
      <c r="D22" s="25"/>
      <c r="E22" s="25"/>
      <c r="F22" s="25"/>
      <c r="G22" s="25"/>
      <c r="H22" s="106"/>
      <c r="I22" s="106"/>
      <c r="J22" s="106"/>
      <c r="K22" s="106"/>
      <c r="L22" s="106"/>
      <c r="M22" s="106"/>
    </row>
    <row r="23" spans="1:16" ht="3" customHeight="1" x14ac:dyDescent="0.25">
      <c r="A23" s="159"/>
      <c r="B23" s="161"/>
      <c r="C23" s="161"/>
      <c r="D23" s="161"/>
      <c r="E23" s="161"/>
      <c r="F23" s="161"/>
      <c r="G23" s="161"/>
      <c r="H23" s="161"/>
      <c r="I23" s="161"/>
      <c r="J23" s="161"/>
      <c r="K23" s="161"/>
      <c r="L23" s="161"/>
      <c r="M23" s="163"/>
    </row>
    <row r="24" spans="1:16" ht="18" customHeight="1" x14ac:dyDescent="0.25">
      <c r="A24" s="595"/>
      <c r="B24" s="591" t="s">
        <v>149</v>
      </c>
      <c r="C24" s="508"/>
      <c r="D24" s="508"/>
      <c r="E24" s="508"/>
      <c r="F24" s="508"/>
      <c r="G24" s="508"/>
      <c r="H24" s="591" t="s">
        <v>244</v>
      </c>
      <c r="I24" s="508"/>
      <c r="J24" s="508"/>
      <c r="K24" s="508"/>
      <c r="L24" s="508"/>
      <c r="M24" s="564"/>
    </row>
    <row r="25" spans="1:16" ht="18" customHeight="1" x14ac:dyDescent="0.25">
      <c r="A25" s="595"/>
      <c r="B25" s="62" t="s">
        <v>117</v>
      </c>
      <c r="C25" s="188" t="s">
        <v>119</v>
      </c>
      <c r="D25" s="62" t="s">
        <v>19</v>
      </c>
      <c r="E25" s="62" t="s">
        <v>20</v>
      </c>
      <c r="F25" s="62" t="s">
        <v>21</v>
      </c>
      <c r="G25" s="62" t="s">
        <v>22</v>
      </c>
      <c r="H25" s="62" t="s">
        <v>117</v>
      </c>
      <c r="I25" s="188" t="s">
        <v>119</v>
      </c>
      <c r="J25" s="62" t="s">
        <v>19</v>
      </c>
      <c r="K25" s="62" t="s">
        <v>20</v>
      </c>
      <c r="L25" s="62" t="s">
        <v>21</v>
      </c>
      <c r="M25" s="189" t="s">
        <v>22</v>
      </c>
    </row>
    <row r="26" spans="1:16" ht="3" customHeight="1" x14ac:dyDescent="0.25">
      <c r="A26" s="112" t="s">
        <v>594</v>
      </c>
      <c r="B26" s="54" t="s">
        <v>147</v>
      </c>
      <c r="C26" s="67" t="s">
        <v>142</v>
      </c>
      <c r="D26" s="67" t="s">
        <v>143</v>
      </c>
      <c r="E26" s="67" t="s">
        <v>144</v>
      </c>
      <c r="F26" s="67" t="s">
        <v>145</v>
      </c>
      <c r="G26" s="67" t="s">
        <v>146</v>
      </c>
      <c r="H26" s="388">
        <v>42979</v>
      </c>
      <c r="I26" s="9" t="s">
        <v>336</v>
      </c>
      <c r="J26" s="9" t="s">
        <v>337</v>
      </c>
      <c r="K26" s="9" t="s">
        <v>338</v>
      </c>
      <c r="L26" s="9" t="s">
        <v>339</v>
      </c>
      <c r="M26" s="113" t="s">
        <v>340</v>
      </c>
    </row>
    <row r="27" spans="1:16" ht="18" customHeight="1" x14ac:dyDescent="0.25">
      <c r="A27" s="386">
        <v>1872</v>
      </c>
      <c r="B27" s="174">
        <v>0.47979290000000002</v>
      </c>
      <c r="C27" s="106">
        <v>2.2727299999999999E-2</v>
      </c>
      <c r="D27" s="106">
        <v>0.85586589999999996</v>
      </c>
      <c r="E27" s="106">
        <v>0.12045889999999999</v>
      </c>
      <c r="F27" s="106"/>
      <c r="G27" s="190">
        <v>0</v>
      </c>
      <c r="H27" s="174">
        <v>0.62391450000000004</v>
      </c>
      <c r="I27" s="17">
        <v>0.97727269999999999</v>
      </c>
      <c r="J27" s="17">
        <v>0.4178771</v>
      </c>
      <c r="K27" s="17">
        <v>0.95411089999999998</v>
      </c>
      <c r="L27" s="17"/>
      <c r="M27" s="156">
        <v>1</v>
      </c>
      <c r="O27" t="s">
        <v>147</v>
      </c>
      <c r="P27" s="314">
        <v>42979</v>
      </c>
    </row>
    <row r="28" spans="1:16" ht="18" customHeight="1" x14ac:dyDescent="0.25">
      <c r="A28" s="386">
        <v>1882</v>
      </c>
      <c r="B28" s="174">
        <v>0.4744642</v>
      </c>
      <c r="C28" s="106">
        <v>5.10204E-2</v>
      </c>
      <c r="D28" s="106">
        <v>0.8446245</v>
      </c>
      <c r="E28" s="106">
        <v>9.8108699999999993E-2</v>
      </c>
      <c r="F28" s="106"/>
      <c r="G28" s="190">
        <v>0</v>
      </c>
      <c r="H28" s="174">
        <v>0.63899110000000003</v>
      </c>
      <c r="I28" s="17">
        <v>0.97959180000000001</v>
      </c>
      <c r="J28" s="17">
        <v>0.43225330000000001</v>
      </c>
      <c r="K28" s="17">
        <v>0.97163120000000003</v>
      </c>
      <c r="L28" s="17"/>
      <c r="M28" s="156">
        <v>1</v>
      </c>
      <c r="O28">
        <v>0.47979290000000002</v>
      </c>
      <c r="P28">
        <v>0.62391450000000004</v>
      </c>
    </row>
    <row r="29" spans="1:16" ht="18" customHeight="1" x14ac:dyDescent="0.25">
      <c r="A29" s="386">
        <v>1892</v>
      </c>
      <c r="B29" s="174">
        <v>0.4936237</v>
      </c>
      <c r="C29" s="106">
        <v>0</v>
      </c>
      <c r="D29" s="106">
        <v>0.84862740000000003</v>
      </c>
      <c r="E29" s="106">
        <v>0.11382109999999999</v>
      </c>
      <c r="F29" s="106">
        <v>0</v>
      </c>
      <c r="G29" s="190">
        <v>0</v>
      </c>
      <c r="H29" s="174">
        <v>0.65286080000000002</v>
      </c>
      <c r="I29" s="17">
        <v>1</v>
      </c>
      <c r="J29" s="17">
        <v>0.48941180000000001</v>
      </c>
      <c r="K29" s="17">
        <v>0.97328689999999995</v>
      </c>
      <c r="L29" s="17">
        <v>1</v>
      </c>
      <c r="M29" s="156">
        <v>1</v>
      </c>
      <c r="O29">
        <v>0.4744642</v>
      </c>
      <c r="P29">
        <v>0.63899110000000003</v>
      </c>
    </row>
    <row r="30" spans="1:16" ht="18" customHeight="1" x14ac:dyDescent="0.25">
      <c r="A30" s="386">
        <v>1897</v>
      </c>
      <c r="B30" s="174">
        <v>0.48463919999999999</v>
      </c>
      <c r="C30" s="106">
        <v>0</v>
      </c>
      <c r="D30" s="106">
        <v>0.8350168</v>
      </c>
      <c r="E30" s="106">
        <v>0.13609470000000001</v>
      </c>
      <c r="F30" s="106">
        <v>0</v>
      </c>
      <c r="G30" s="190">
        <v>0</v>
      </c>
      <c r="H30" s="174">
        <v>0.65325080000000002</v>
      </c>
      <c r="I30" s="17">
        <v>0.97142859999999998</v>
      </c>
      <c r="J30" s="17">
        <v>0.51346800000000004</v>
      </c>
      <c r="K30" s="17">
        <v>0.96094670000000004</v>
      </c>
      <c r="L30" s="17">
        <v>1</v>
      </c>
      <c r="M30" s="156">
        <v>1</v>
      </c>
      <c r="O30">
        <v>0.4936237</v>
      </c>
      <c r="P30">
        <v>0.65286080000000002</v>
      </c>
    </row>
    <row r="31" spans="1:16" ht="18" customHeight="1" x14ac:dyDescent="0.25">
      <c r="A31" s="386">
        <v>1907</v>
      </c>
      <c r="B31" s="174">
        <v>0.47978019999999999</v>
      </c>
      <c r="C31" s="106">
        <v>0.38888889999999998</v>
      </c>
      <c r="D31" s="106">
        <v>0.85748409999999997</v>
      </c>
      <c r="E31" s="106">
        <v>0.16125539999999999</v>
      </c>
      <c r="F31" s="106">
        <v>0</v>
      </c>
      <c r="G31" s="190">
        <v>5.1812999999999998E-3</v>
      </c>
      <c r="H31" s="174">
        <v>0.71609290000000003</v>
      </c>
      <c r="I31" s="17">
        <v>0.72222220000000004</v>
      </c>
      <c r="J31" s="17">
        <v>0.59633760000000002</v>
      </c>
      <c r="K31" s="17">
        <v>0.96103890000000003</v>
      </c>
      <c r="L31" s="17">
        <v>0.96428570000000002</v>
      </c>
      <c r="M31" s="156">
        <v>0.9948186</v>
      </c>
      <c r="O31">
        <v>0.48463919999999999</v>
      </c>
      <c r="P31">
        <v>0.65325080000000002</v>
      </c>
    </row>
    <row r="32" spans="1:16" ht="18" customHeight="1" x14ac:dyDescent="0.25">
      <c r="A32" s="386">
        <v>1912</v>
      </c>
      <c r="B32" s="174">
        <v>0.47949950000000002</v>
      </c>
      <c r="C32" s="106">
        <v>0.46886450000000002</v>
      </c>
      <c r="D32" s="106">
        <v>0.8322851</v>
      </c>
      <c r="E32" s="106">
        <v>0.13538459999999999</v>
      </c>
      <c r="F32" s="106">
        <v>0</v>
      </c>
      <c r="G32" s="190">
        <v>0</v>
      </c>
      <c r="H32" s="174">
        <v>0.67844079999999996</v>
      </c>
      <c r="I32" s="17">
        <v>0.56410260000000001</v>
      </c>
      <c r="J32" s="17">
        <v>0.54856740000000004</v>
      </c>
      <c r="K32" s="17">
        <v>0.96512819999999999</v>
      </c>
      <c r="L32" s="17">
        <v>1</v>
      </c>
      <c r="M32" s="156">
        <v>1</v>
      </c>
      <c r="O32">
        <v>0.47978019999999999</v>
      </c>
      <c r="P32">
        <v>0.71609290000000003</v>
      </c>
    </row>
    <row r="33" spans="1:16" ht="18" customHeight="1" x14ac:dyDescent="0.25">
      <c r="A33" s="386">
        <v>1922</v>
      </c>
      <c r="B33" s="174">
        <v>0.50761630000000002</v>
      </c>
      <c r="C33" s="106">
        <v>0.3</v>
      </c>
      <c r="D33" s="106">
        <v>0.84864459999999997</v>
      </c>
      <c r="E33" s="106">
        <v>0.15824920000000001</v>
      </c>
      <c r="F33" s="106">
        <v>0</v>
      </c>
      <c r="G33" s="190">
        <v>0</v>
      </c>
      <c r="H33" s="174">
        <v>0.69787149999999998</v>
      </c>
      <c r="I33" s="17">
        <v>0.8</v>
      </c>
      <c r="J33" s="17">
        <v>0.57304219999999995</v>
      </c>
      <c r="K33" s="17">
        <v>0.95847360000000004</v>
      </c>
      <c r="L33" s="17">
        <v>1</v>
      </c>
      <c r="M33" s="156">
        <v>1</v>
      </c>
      <c r="O33">
        <v>0.47949950000000002</v>
      </c>
      <c r="P33">
        <v>0.67844079999999996</v>
      </c>
    </row>
    <row r="34" spans="1:16" ht="18" customHeight="1" x14ac:dyDescent="0.25">
      <c r="A34" s="386">
        <v>1927</v>
      </c>
      <c r="B34" s="174">
        <v>0.50452609999999998</v>
      </c>
      <c r="C34" s="106">
        <v>0</v>
      </c>
      <c r="D34" s="106">
        <v>0.84286799999999995</v>
      </c>
      <c r="E34" s="106">
        <v>0.15421109999999999</v>
      </c>
      <c r="F34" s="106">
        <v>4.65116E-2</v>
      </c>
      <c r="G34" s="190">
        <v>0</v>
      </c>
      <c r="H34" s="174">
        <v>0.66746439999999996</v>
      </c>
      <c r="I34" s="17">
        <v>1</v>
      </c>
      <c r="J34" s="17">
        <v>0.56216630000000001</v>
      </c>
      <c r="K34" s="17">
        <v>0.95136419999999999</v>
      </c>
      <c r="L34" s="17">
        <v>0.95348829999999996</v>
      </c>
      <c r="M34" s="156">
        <v>1</v>
      </c>
      <c r="O34">
        <v>0.50761630000000002</v>
      </c>
      <c r="P34">
        <v>0.69787149999999998</v>
      </c>
    </row>
    <row r="35" spans="1:16" ht="18" customHeight="1" x14ac:dyDescent="0.25">
      <c r="A35" s="386">
        <v>1932</v>
      </c>
      <c r="B35" s="174">
        <v>0.52189479999999999</v>
      </c>
      <c r="C35" s="106">
        <v>0</v>
      </c>
      <c r="D35" s="106">
        <v>0.86671370000000003</v>
      </c>
      <c r="E35" s="106">
        <v>0.14695749999999999</v>
      </c>
      <c r="F35" s="106">
        <v>1.6393399999999999E-2</v>
      </c>
      <c r="G35" s="190">
        <v>0</v>
      </c>
      <c r="H35" s="174">
        <v>0.65817479999999995</v>
      </c>
      <c r="I35" s="17">
        <v>1</v>
      </c>
      <c r="J35" s="17">
        <v>0.53244009999999997</v>
      </c>
      <c r="K35" s="17">
        <v>0.95522390000000001</v>
      </c>
      <c r="L35" s="17">
        <v>0.9836066</v>
      </c>
      <c r="M35" s="156">
        <v>0.99690400000000001</v>
      </c>
      <c r="O35">
        <v>0.50452609999999998</v>
      </c>
      <c r="P35">
        <v>0.66746439999999996</v>
      </c>
    </row>
    <row r="36" spans="1:16" ht="18" customHeight="1" x14ac:dyDescent="0.25">
      <c r="A36" s="386">
        <v>1937</v>
      </c>
      <c r="B36" s="174">
        <v>0.542431</v>
      </c>
      <c r="C36" s="106">
        <v>0</v>
      </c>
      <c r="D36" s="106">
        <v>0.88289479999999998</v>
      </c>
      <c r="E36" s="106">
        <v>0.16347239999999999</v>
      </c>
      <c r="F36" s="106">
        <v>0</v>
      </c>
      <c r="G36" s="190">
        <v>0</v>
      </c>
      <c r="H36" s="174">
        <v>0.63211039999999996</v>
      </c>
      <c r="I36" s="17">
        <v>1</v>
      </c>
      <c r="J36" s="17">
        <v>0.5098684</v>
      </c>
      <c r="K36" s="17">
        <v>0.96166859999999998</v>
      </c>
      <c r="L36" s="17">
        <v>1</v>
      </c>
      <c r="M36" s="156">
        <v>0.99675329999999995</v>
      </c>
      <c r="O36">
        <v>0.52189479999999999</v>
      </c>
      <c r="P36">
        <v>0.65817479999999995</v>
      </c>
    </row>
    <row r="37" spans="1:16" ht="18" customHeight="1" x14ac:dyDescent="0.25">
      <c r="A37" s="386">
        <v>1942</v>
      </c>
      <c r="B37" s="174">
        <v>0.49589480000000002</v>
      </c>
      <c r="C37" s="106">
        <v>0.1891892</v>
      </c>
      <c r="D37" s="106">
        <v>0.8608614</v>
      </c>
      <c r="E37" s="106">
        <v>0.1755014</v>
      </c>
      <c r="F37" s="106">
        <v>9.4339999999999997E-3</v>
      </c>
      <c r="G37" s="190">
        <v>1.1093499999999999E-2</v>
      </c>
      <c r="H37" s="174">
        <v>0.69537819999999995</v>
      </c>
      <c r="I37" s="17">
        <v>0.86486490000000005</v>
      </c>
      <c r="J37" s="17">
        <v>0.53667770000000004</v>
      </c>
      <c r="K37" s="17">
        <v>0.95558739999999998</v>
      </c>
      <c r="L37" s="17">
        <v>1</v>
      </c>
      <c r="M37" s="156">
        <v>0.99366089999999996</v>
      </c>
      <c r="O37">
        <v>0.542431</v>
      </c>
      <c r="P37">
        <v>0.63211039999999996</v>
      </c>
    </row>
    <row r="38" spans="1:16" ht="18" customHeight="1" x14ac:dyDescent="0.25">
      <c r="A38" s="386">
        <v>1947</v>
      </c>
      <c r="B38" s="174">
        <v>0.54667670000000002</v>
      </c>
      <c r="C38" s="106">
        <v>0.57142859999999995</v>
      </c>
      <c r="D38" s="106">
        <v>0.87526579999999998</v>
      </c>
      <c r="E38" s="106">
        <v>0.17460319999999999</v>
      </c>
      <c r="F38" s="106">
        <v>0</v>
      </c>
      <c r="G38" s="190">
        <v>7.326E-3</v>
      </c>
      <c r="H38" s="174">
        <v>0.68385019999999996</v>
      </c>
      <c r="I38" s="17">
        <v>0.42857139999999999</v>
      </c>
      <c r="J38" s="17">
        <v>0.52090720000000001</v>
      </c>
      <c r="K38" s="17">
        <v>0.970696</v>
      </c>
      <c r="L38" s="17">
        <v>1</v>
      </c>
      <c r="M38" s="156">
        <v>1</v>
      </c>
      <c r="O38">
        <v>0.49589480000000002</v>
      </c>
      <c r="P38">
        <v>0.69537819999999995</v>
      </c>
    </row>
    <row r="39" spans="1:16" ht="18" customHeight="1" x14ac:dyDescent="0.25">
      <c r="A39" s="440">
        <v>1952</v>
      </c>
      <c r="B39" s="174">
        <v>0.50157799999999997</v>
      </c>
      <c r="C39" s="106">
        <v>0.125</v>
      </c>
      <c r="D39" s="106">
        <v>0.82587469999999996</v>
      </c>
      <c r="E39" s="106">
        <v>0.1042857</v>
      </c>
      <c r="F39" s="106">
        <v>1.7543900000000001E-2</v>
      </c>
      <c r="G39" s="190">
        <v>0</v>
      </c>
      <c r="H39" s="174">
        <v>0.74180630000000003</v>
      </c>
      <c r="I39" s="17">
        <v>1</v>
      </c>
      <c r="J39" s="17">
        <v>0.65581769999999995</v>
      </c>
      <c r="K39" s="17">
        <v>0.98714290000000005</v>
      </c>
      <c r="L39" s="17">
        <v>1</v>
      </c>
      <c r="M39" s="156">
        <v>1</v>
      </c>
      <c r="O39">
        <v>0.54667670000000002</v>
      </c>
      <c r="P39">
        <v>0.68385019999999996</v>
      </c>
    </row>
    <row r="40" spans="1:16" ht="18" customHeight="1" x14ac:dyDescent="0.25">
      <c r="A40" s="440">
        <v>1957</v>
      </c>
      <c r="B40" s="174">
        <v>0.37790449999999998</v>
      </c>
      <c r="C40" s="106">
        <v>0</v>
      </c>
      <c r="D40" s="106">
        <v>0.77794220000000003</v>
      </c>
      <c r="E40" s="106">
        <v>0.1097436</v>
      </c>
      <c r="F40" s="106">
        <v>4.1666700000000001E-2</v>
      </c>
      <c r="G40" s="190">
        <v>1.3114799999999999E-2</v>
      </c>
      <c r="H40" s="174">
        <v>0.86104389999999997</v>
      </c>
      <c r="I40" s="17">
        <v>1</v>
      </c>
      <c r="J40" s="17">
        <v>0.79126569999999996</v>
      </c>
      <c r="K40" s="17">
        <v>0.9794872</v>
      </c>
      <c r="L40" s="17">
        <v>0.95833330000000005</v>
      </c>
      <c r="M40" s="156">
        <v>0.98688520000000002</v>
      </c>
      <c r="O40">
        <v>0.50157799999999997</v>
      </c>
      <c r="P40">
        <v>0.74180630000000003</v>
      </c>
    </row>
    <row r="41" spans="1:16" ht="18" customHeight="1" x14ac:dyDescent="0.25">
      <c r="A41" s="440">
        <v>1962</v>
      </c>
      <c r="B41" s="174"/>
      <c r="C41" s="106"/>
      <c r="D41" s="106"/>
      <c r="E41" s="106"/>
      <c r="F41" s="106"/>
      <c r="G41" s="190"/>
      <c r="H41" s="174"/>
      <c r="I41" s="17"/>
      <c r="J41" s="17"/>
      <c r="K41" s="17"/>
      <c r="L41" s="17"/>
      <c r="M41" s="156"/>
      <c r="O41">
        <v>0.37790449999999998</v>
      </c>
      <c r="P41">
        <v>0.86104389999999997</v>
      </c>
    </row>
    <row r="42" spans="1:16" ht="5.0999999999999996" customHeight="1" x14ac:dyDescent="0.25">
      <c r="A42" s="159"/>
      <c r="B42" s="161"/>
      <c r="C42" s="161"/>
      <c r="D42" s="161"/>
      <c r="E42" s="161"/>
      <c r="F42" s="161"/>
      <c r="G42" s="161"/>
      <c r="H42" s="161"/>
      <c r="I42" s="161"/>
      <c r="J42" s="161"/>
      <c r="K42" s="161"/>
      <c r="L42" s="161"/>
      <c r="M42" s="163"/>
    </row>
    <row r="43" spans="1:16" ht="18" customHeight="1" x14ac:dyDescent="0.25">
      <c r="A43" s="595"/>
      <c r="B43" s="591" t="s">
        <v>148</v>
      </c>
      <c r="C43" s="508"/>
      <c r="D43" s="508"/>
      <c r="E43" s="508"/>
      <c r="F43" s="508"/>
      <c r="G43" s="508"/>
      <c r="H43" s="591" t="s">
        <v>249</v>
      </c>
      <c r="I43" s="508"/>
      <c r="J43" s="508"/>
      <c r="K43" s="508"/>
      <c r="L43" s="508"/>
      <c r="M43" s="564"/>
    </row>
    <row r="44" spans="1:16" ht="18" customHeight="1" x14ac:dyDescent="0.25">
      <c r="A44" s="595"/>
      <c r="B44" s="62" t="s">
        <v>117</v>
      </c>
      <c r="C44" s="188" t="s">
        <v>119</v>
      </c>
      <c r="D44" s="62" t="s">
        <v>19</v>
      </c>
      <c r="E44" s="62" t="s">
        <v>20</v>
      </c>
      <c r="F44" s="62" t="s">
        <v>21</v>
      </c>
      <c r="G44" s="62" t="s">
        <v>22</v>
      </c>
      <c r="H44" s="62" t="s">
        <v>117</v>
      </c>
      <c r="I44" s="188" t="s">
        <v>119</v>
      </c>
      <c r="J44" s="62" t="s">
        <v>19</v>
      </c>
      <c r="K44" s="62" t="s">
        <v>20</v>
      </c>
      <c r="L44" s="62" t="s">
        <v>21</v>
      </c>
      <c r="M44" s="189" t="s">
        <v>22</v>
      </c>
    </row>
    <row r="45" spans="1:16" ht="2.1" customHeight="1" x14ac:dyDescent="0.25">
      <c r="A45" s="112"/>
      <c r="B45" s="54" t="s">
        <v>147</v>
      </c>
      <c r="C45" s="67" t="s">
        <v>142</v>
      </c>
      <c r="D45" s="67" t="s">
        <v>143</v>
      </c>
      <c r="E45" s="67" t="s">
        <v>144</v>
      </c>
      <c r="F45" s="67" t="s">
        <v>145</v>
      </c>
      <c r="G45" s="67" t="s">
        <v>146</v>
      </c>
      <c r="H45" s="191">
        <v>41883</v>
      </c>
      <c r="I45" s="9" t="s">
        <v>336</v>
      </c>
      <c r="J45" s="9" t="s">
        <v>337</v>
      </c>
      <c r="K45" s="9" t="s">
        <v>338</v>
      </c>
      <c r="L45" s="9" t="s">
        <v>339</v>
      </c>
      <c r="M45" s="113" t="s">
        <v>340</v>
      </c>
    </row>
    <row r="46" spans="1:16" ht="18" customHeight="1" x14ac:dyDescent="0.25">
      <c r="A46" s="440">
        <v>1872</v>
      </c>
      <c r="B46" s="174">
        <v>0.47979290000000002</v>
      </c>
      <c r="C46" s="174">
        <v>2.85714E-2</v>
      </c>
      <c r="D46" s="174">
        <v>0.86649469999999995</v>
      </c>
      <c r="E46" s="174">
        <v>0.11446539999999999</v>
      </c>
      <c r="F46" s="174"/>
      <c r="G46" s="174">
        <v>0</v>
      </c>
      <c r="H46" s="174">
        <v>0.62391450000000004</v>
      </c>
      <c r="I46" s="17">
        <v>0.97142859999999998</v>
      </c>
      <c r="J46" s="17">
        <v>0.30635279999999998</v>
      </c>
      <c r="K46" s="17">
        <v>0.93899370000000004</v>
      </c>
      <c r="L46" s="17"/>
      <c r="M46" s="156">
        <v>1</v>
      </c>
    </row>
    <row r="47" spans="1:16" ht="18" customHeight="1" x14ac:dyDescent="0.25">
      <c r="A47" s="440">
        <v>1882</v>
      </c>
      <c r="B47" s="174">
        <v>0.4744642</v>
      </c>
      <c r="C47" s="174">
        <v>5.22771E-2</v>
      </c>
      <c r="D47" s="174">
        <v>0.86707880000000004</v>
      </c>
      <c r="E47" s="174">
        <v>8.3828899999999998E-2</v>
      </c>
      <c r="F47" s="174"/>
      <c r="G47" s="174">
        <v>0</v>
      </c>
      <c r="H47" s="174">
        <v>0.63899110000000003</v>
      </c>
      <c r="I47" s="17">
        <v>0.97338040000000003</v>
      </c>
      <c r="J47" s="17">
        <v>0.32519320000000002</v>
      </c>
      <c r="K47" s="17">
        <v>0.9621305</v>
      </c>
      <c r="L47" s="17"/>
      <c r="M47" s="156">
        <v>1</v>
      </c>
    </row>
    <row r="48" spans="1:16" ht="18" customHeight="1" x14ac:dyDescent="0.25">
      <c r="A48" s="440">
        <v>1892</v>
      </c>
      <c r="B48" s="174">
        <v>0.4936237</v>
      </c>
      <c r="C48" s="174">
        <v>0</v>
      </c>
      <c r="D48" s="174">
        <v>0.87425889999999995</v>
      </c>
      <c r="E48" s="174">
        <v>0.1038434</v>
      </c>
      <c r="F48" s="174">
        <v>0</v>
      </c>
      <c r="G48" s="174">
        <v>0</v>
      </c>
      <c r="H48" s="174">
        <v>0.65286080000000002</v>
      </c>
      <c r="I48" s="17">
        <v>1</v>
      </c>
      <c r="J48" s="17">
        <v>0.36760920000000002</v>
      </c>
      <c r="K48" s="17">
        <v>0.95975849999999996</v>
      </c>
      <c r="L48" s="17">
        <v>1</v>
      </c>
      <c r="M48" s="156">
        <v>1</v>
      </c>
    </row>
    <row r="49" spans="1:13" ht="18" customHeight="1" x14ac:dyDescent="0.25">
      <c r="A49" s="440">
        <v>1897</v>
      </c>
      <c r="B49" s="174">
        <v>0.48463919999999999</v>
      </c>
      <c r="C49" s="174">
        <v>0</v>
      </c>
      <c r="D49" s="174">
        <v>0.85466969999999998</v>
      </c>
      <c r="E49" s="174">
        <v>0.12714909999999999</v>
      </c>
      <c r="F49" s="174">
        <v>0</v>
      </c>
      <c r="G49" s="174">
        <v>0</v>
      </c>
      <c r="H49" s="174">
        <v>0.65325080000000002</v>
      </c>
      <c r="I49" s="17">
        <v>0.98787879999999995</v>
      </c>
      <c r="J49" s="17">
        <v>0.37403189999999997</v>
      </c>
      <c r="K49" s="17">
        <v>0.93522590000000005</v>
      </c>
      <c r="L49" s="17">
        <v>1</v>
      </c>
      <c r="M49" s="156">
        <v>1</v>
      </c>
    </row>
    <row r="50" spans="1:13" ht="18" customHeight="1" x14ac:dyDescent="0.25">
      <c r="A50" s="440">
        <v>1907</v>
      </c>
      <c r="B50" s="174">
        <v>0.47978019999999999</v>
      </c>
      <c r="C50" s="174">
        <v>0.45263160000000002</v>
      </c>
      <c r="D50" s="174">
        <v>0.86582599999999998</v>
      </c>
      <c r="E50" s="174">
        <v>0.1372411</v>
      </c>
      <c r="F50" s="174">
        <v>0</v>
      </c>
      <c r="G50" s="174">
        <v>2.8670000000000002E-3</v>
      </c>
      <c r="H50" s="174">
        <v>0.71609290000000003</v>
      </c>
      <c r="I50" s="17">
        <v>0.64210529999999999</v>
      </c>
      <c r="J50" s="17">
        <v>0.47115980000000002</v>
      </c>
      <c r="K50" s="17">
        <v>0.95577389999999995</v>
      </c>
      <c r="L50" s="17">
        <v>0.93277310000000002</v>
      </c>
      <c r="M50" s="156">
        <v>0.99311919999999998</v>
      </c>
    </row>
    <row r="51" spans="1:13" ht="18" customHeight="1" x14ac:dyDescent="0.25">
      <c r="A51" s="440">
        <v>1912</v>
      </c>
      <c r="B51" s="174">
        <v>0.47949950000000002</v>
      </c>
      <c r="C51" s="174">
        <v>0.42745100000000003</v>
      </c>
      <c r="D51" s="174">
        <v>0.84308070000000002</v>
      </c>
      <c r="E51" s="174">
        <v>0.1245009</v>
      </c>
      <c r="F51" s="174">
        <v>0</v>
      </c>
      <c r="G51" s="174">
        <v>0</v>
      </c>
      <c r="H51" s="174">
        <v>0.67844079999999996</v>
      </c>
      <c r="I51" s="17">
        <v>0.5984313</v>
      </c>
      <c r="J51" s="17">
        <v>0.4448105</v>
      </c>
      <c r="K51" s="17">
        <v>0.95172409999999996</v>
      </c>
      <c r="L51" s="17">
        <v>1</v>
      </c>
      <c r="M51" s="156">
        <v>1</v>
      </c>
    </row>
    <row r="52" spans="1:13" ht="18" customHeight="1" x14ac:dyDescent="0.25">
      <c r="A52" s="440">
        <v>1922</v>
      </c>
      <c r="B52" s="174">
        <v>0.50761630000000002</v>
      </c>
      <c r="C52" s="174">
        <v>0.25</v>
      </c>
      <c r="D52" s="174">
        <v>0.87072099999999997</v>
      </c>
      <c r="E52" s="174">
        <v>0.14959610000000001</v>
      </c>
      <c r="F52" s="174">
        <v>0</v>
      </c>
      <c r="G52" s="174">
        <v>0</v>
      </c>
      <c r="H52" s="174">
        <v>0.69787149999999998</v>
      </c>
      <c r="I52" s="17">
        <v>0.875</v>
      </c>
      <c r="J52" s="17">
        <v>0.45974369999999998</v>
      </c>
      <c r="K52" s="17">
        <v>0.94765750000000004</v>
      </c>
      <c r="L52" s="17">
        <v>1</v>
      </c>
      <c r="M52" s="156">
        <v>1</v>
      </c>
    </row>
    <row r="53" spans="1:13" ht="18" customHeight="1" x14ac:dyDescent="0.25">
      <c r="A53" s="440">
        <v>1927</v>
      </c>
      <c r="B53" s="174">
        <v>0.50452609999999998</v>
      </c>
      <c r="C53" s="174">
        <v>0</v>
      </c>
      <c r="D53" s="174">
        <v>0.86805690000000002</v>
      </c>
      <c r="E53" s="174">
        <v>0.13270960000000001</v>
      </c>
      <c r="F53" s="174">
        <v>7.1856299999999998E-2</v>
      </c>
      <c r="G53" s="174">
        <v>0</v>
      </c>
      <c r="H53" s="174">
        <v>0.66746439999999996</v>
      </c>
      <c r="I53" s="17">
        <v>1</v>
      </c>
      <c r="J53" s="17">
        <v>0.41648800000000002</v>
      </c>
      <c r="K53" s="17">
        <v>0.93416489999999996</v>
      </c>
      <c r="L53" s="17">
        <v>0.92814370000000002</v>
      </c>
      <c r="M53" s="156">
        <v>1</v>
      </c>
    </row>
    <row r="54" spans="1:13" ht="18" customHeight="1" x14ac:dyDescent="0.25">
      <c r="A54" s="440">
        <v>1932</v>
      </c>
      <c r="B54" s="174">
        <v>0.52189479999999999</v>
      </c>
      <c r="C54" s="174">
        <v>0</v>
      </c>
      <c r="D54" s="174">
        <v>0.88413719999999996</v>
      </c>
      <c r="E54" s="174">
        <v>0.14027780000000001</v>
      </c>
      <c r="F54" s="174">
        <v>1.7857100000000001E-2</v>
      </c>
      <c r="G54" s="174">
        <v>0</v>
      </c>
      <c r="H54" s="174">
        <v>0.65817479999999995</v>
      </c>
      <c r="I54" s="17">
        <v>1</v>
      </c>
      <c r="J54" s="17">
        <v>0.40561419999999998</v>
      </c>
      <c r="K54" s="17">
        <v>0.93819450000000004</v>
      </c>
      <c r="L54" s="17">
        <v>0.98214290000000004</v>
      </c>
      <c r="M54" s="156">
        <v>0.99697659999999999</v>
      </c>
    </row>
    <row r="55" spans="1:13" ht="18" customHeight="1" x14ac:dyDescent="0.25">
      <c r="A55" s="440">
        <v>1937</v>
      </c>
      <c r="B55" s="174">
        <v>0.542431</v>
      </c>
      <c r="C55" s="174">
        <v>0</v>
      </c>
      <c r="D55" s="174">
        <v>0.90650410000000003</v>
      </c>
      <c r="E55" s="174">
        <v>0.15515109999999999</v>
      </c>
      <c r="F55" s="174">
        <v>0</v>
      </c>
      <c r="G55" s="174">
        <v>0</v>
      </c>
      <c r="H55" s="174">
        <v>0.63211039999999996</v>
      </c>
      <c r="I55" s="17">
        <v>1</v>
      </c>
      <c r="J55" s="17">
        <v>0.3594173</v>
      </c>
      <c r="K55" s="17">
        <v>0.94293649999999996</v>
      </c>
      <c r="L55" s="17">
        <v>1</v>
      </c>
      <c r="M55" s="156">
        <v>0.99708459999999999</v>
      </c>
    </row>
    <row r="56" spans="1:13" ht="18" customHeight="1" x14ac:dyDescent="0.25">
      <c r="A56" s="440">
        <v>1942</v>
      </c>
      <c r="B56" s="174">
        <v>0.49589480000000002</v>
      </c>
      <c r="C56" s="174">
        <v>0.14156379999999999</v>
      </c>
      <c r="D56" s="174">
        <v>0.87674220000000003</v>
      </c>
      <c r="E56" s="174">
        <v>0.1743498</v>
      </c>
      <c r="F56" s="174">
        <v>6.1438999999999999E-3</v>
      </c>
      <c r="G56" s="174">
        <v>7.6962000000000003E-3</v>
      </c>
      <c r="H56" s="174">
        <v>0.69537819999999995</v>
      </c>
      <c r="I56" s="17">
        <v>0.87736619999999998</v>
      </c>
      <c r="J56" s="17">
        <v>0.43101780000000001</v>
      </c>
      <c r="K56" s="17">
        <v>0.94442610000000005</v>
      </c>
      <c r="L56" s="17">
        <v>1</v>
      </c>
      <c r="M56" s="156">
        <v>0.99679180000000001</v>
      </c>
    </row>
    <row r="57" spans="1:13" ht="18" customHeight="1" x14ac:dyDescent="0.25">
      <c r="A57" s="440">
        <v>1947</v>
      </c>
      <c r="B57" s="174">
        <v>0.54667670000000002</v>
      </c>
      <c r="C57" s="174">
        <v>0.5508982</v>
      </c>
      <c r="D57" s="174">
        <v>0.89317729999999995</v>
      </c>
      <c r="E57" s="174">
        <v>0.1659003</v>
      </c>
      <c r="F57" s="174">
        <v>0</v>
      </c>
      <c r="G57" s="174">
        <v>7.4960000000000001E-3</v>
      </c>
      <c r="H57" s="174">
        <v>0.68385019999999996</v>
      </c>
      <c r="I57" s="17">
        <v>0.4491018</v>
      </c>
      <c r="J57" s="17">
        <v>0.45162330000000001</v>
      </c>
      <c r="K57" s="17">
        <v>0.96351750000000003</v>
      </c>
      <c r="L57" s="17">
        <v>1</v>
      </c>
      <c r="M57" s="156">
        <v>1</v>
      </c>
    </row>
    <row r="58" spans="1:13" ht="18" customHeight="1" x14ac:dyDescent="0.25">
      <c r="A58" s="440">
        <v>1952</v>
      </c>
      <c r="B58" s="174">
        <v>0.50157799999999997</v>
      </c>
      <c r="C58" s="174">
        <v>4.7619000000000002E-2</v>
      </c>
      <c r="D58" s="174">
        <v>0.8569542</v>
      </c>
      <c r="E58" s="174">
        <v>9.1889700000000005E-2</v>
      </c>
      <c r="F58" s="174">
        <v>2.3165999999999999E-2</v>
      </c>
      <c r="G58" s="174">
        <v>0</v>
      </c>
      <c r="H58" s="174">
        <v>0.74180630000000003</v>
      </c>
      <c r="I58" s="17">
        <v>1</v>
      </c>
      <c r="J58" s="17">
        <v>0.5424736</v>
      </c>
      <c r="K58" s="17">
        <v>0.980823</v>
      </c>
      <c r="L58" s="17">
        <v>1</v>
      </c>
      <c r="M58" s="156">
        <v>1</v>
      </c>
    </row>
    <row r="59" spans="1:13" ht="18" customHeight="1" x14ac:dyDescent="0.25">
      <c r="A59" s="440">
        <v>1957</v>
      </c>
      <c r="B59" s="174">
        <v>0.37790449999999998</v>
      </c>
      <c r="C59" s="174">
        <v>0</v>
      </c>
      <c r="D59" s="174">
        <v>0.77981069999999997</v>
      </c>
      <c r="E59" s="174">
        <v>8.2390199999999997E-2</v>
      </c>
      <c r="F59" s="174">
        <v>2.2721000000000002E-2</v>
      </c>
      <c r="G59" s="174">
        <v>6.2810000000000001E-3</v>
      </c>
      <c r="H59" s="174">
        <v>0.86104389999999997</v>
      </c>
      <c r="I59" s="17">
        <v>1</v>
      </c>
      <c r="J59" s="17">
        <v>0.71657280000000001</v>
      </c>
      <c r="K59" s="17">
        <v>0.97293209999999997</v>
      </c>
      <c r="L59" s="17">
        <v>0.9602887</v>
      </c>
      <c r="M59" s="156">
        <v>0.98867890000000003</v>
      </c>
    </row>
    <row r="60" spans="1:13" ht="18" customHeight="1" x14ac:dyDescent="0.25">
      <c r="A60" s="440">
        <v>1962</v>
      </c>
      <c r="B60" s="174"/>
      <c r="C60" s="174"/>
      <c r="D60" s="174"/>
      <c r="E60" s="174"/>
      <c r="F60" s="174"/>
      <c r="G60" s="174"/>
      <c r="H60" s="174"/>
      <c r="I60" s="17"/>
      <c r="J60" s="17"/>
      <c r="K60" s="17"/>
      <c r="L60" s="17"/>
      <c r="M60" s="156"/>
    </row>
    <row r="61" spans="1:13" ht="2.1" customHeight="1" x14ac:dyDescent="0.25">
      <c r="A61" s="159"/>
      <c r="B61" s="161"/>
      <c r="C61" s="161">
        <v>5.5555599999999997E-2</v>
      </c>
      <c r="D61" s="161">
        <v>0.8569542</v>
      </c>
      <c r="E61" s="161">
        <v>9.1889700000000005E-2</v>
      </c>
      <c r="F61" s="161">
        <v>2.3165999999999999E-2</v>
      </c>
      <c r="G61" s="161">
        <v>0</v>
      </c>
      <c r="H61" s="161"/>
      <c r="I61" s="161"/>
      <c r="J61" s="161"/>
      <c r="K61" s="161"/>
      <c r="L61" s="161"/>
      <c r="M61" s="163"/>
    </row>
    <row r="62" spans="1:13" ht="40.200000000000003" customHeight="1" x14ac:dyDescent="0.25">
      <c r="A62" s="595"/>
      <c r="B62" s="591" t="s">
        <v>425</v>
      </c>
      <c r="C62" s="508"/>
      <c r="D62" s="508"/>
      <c r="E62" s="508"/>
      <c r="F62" s="508"/>
      <c r="G62" s="508"/>
      <c r="H62" s="591" t="s">
        <v>431</v>
      </c>
      <c r="I62" s="508"/>
      <c r="J62" s="508"/>
      <c r="K62" s="508"/>
      <c r="L62" s="508"/>
      <c r="M62" s="564"/>
    </row>
    <row r="63" spans="1:13" ht="18" customHeight="1" x14ac:dyDescent="0.25">
      <c r="A63" s="595"/>
      <c r="B63" s="62"/>
      <c r="C63" s="188" t="s">
        <v>119</v>
      </c>
      <c r="D63" s="62" t="s">
        <v>19</v>
      </c>
      <c r="E63" s="62" t="s">
        <v>20</v>
      </c>
      <c r="F63" s="62" t="s">
        <v>21</v>
      </c>
      <c r="G63" s="62" t="s">
        <v>22</v>
      </c>
      <c r="H63" s="62"/>
      <c r="I63" s="188" t="s">
        <v>119</v>
      </c>
      <c r="J63" s="62" t="s">
        <v>19</v>
      </c>
      <c r="K63" s="62" t="s">
        <v>20</v>
      </c>
      <c r="L63" s="62" t="s">
        <v>21</v>
      </c>
      <c r="M63" s="189" t="s">
        <v>22</v>
      </c>
    </row>
    <row r="64" spans="1:13" ht="1.95" customHeight="1" x14ac:dyDescent="0.25">
      <c r="A64" s="112"/>
      <c r="B64" s="54" t="s">
        <v>147</v>
      </c>
      <c r="C64" s="67" t="s">
        <v>420</v>
      </c>
      <c r="D64" s="67" t="s">
        <v>421</v>
      </c>
      <c r="E64" s="67" t="s">
        <v>422</v>
      </c>
      <c r="F64" s="67" t="s">
        <v>423</v>
      </c>
      <c r="G64" s="67" t="s">
        <v>424</v>
      </c>
      <c r="H64" s="191">
        <v>37135</v>
      </c>
      <c r="I64" s="9" t="s">
        <v>426</v>
      </c>
      <c r="J64" s="9" t="s">
        <v>427</v>
      </c>
      <c r="K64" s="9" t="s">
        <v>428</v>
      </c>
      <c r="L64" s="9" t="s">
        <v>429</v>
      </c>
      <c r="M64" s="113" t="s">
        <v>430</v>
      </c>
    </row>
    <row r="65" spans="1:13" ht="18" customHeight="1" x14ac:dyDescent="0.25">
      <c r="A65" s="277">
        <v>1872</v>
      </c>
      <c r="B65" s="174"/>
      <c r="C65" s="174">
        <v>0</v>
      </c>
      <c r="D65" s="174">
        <v>0.30345050000000001</v>
      </c>
      <c r="E65" s="174">
        <v>4.3396200000000003E-2</v>
      </c>
      <c r="F65" s="174"/>
      <c r="G65" s="174">
        <v>0</v>
      </c>
      <c r="H65" s="174"/>
      <c r="I65" s="17">
        <v>0.97142859999999998</v>
      </c>
      <c r="J65" s="17">
        <v>0.49371169999999998</v>
      </c>
      <c r="K65" s="17">
        <v>0.95471700000000004</v>
      </c>
      <c r="L65" s="17"/>
      <c r="M65" s="156">
        <v>1</v>
      </c>
    </row>
    <row r="66" spans="1:13" ht="18" customHeight="1" x14ac:dyDescent="0.25">
      <c r="A66" s="277">
        <v>1882</v>
      </c>
      <c r="B66" s="174"/>
      <c r="C66" s="174">
        <v>2.0205299999999999E-2</v>
      </c>
      <c r="D66" s="174">
        <v>0.35688979999999998</v>
      </c>
      <c r="E66" s="174">
        <v>3.7126100000000002E-2</v>
      </c>
      <c r="F66" s="174"/>
      <c r="G66" s="174">
        <v>0</v>
      </c>
      <c r="H66" s="174"/>
      <c r="I66" s="17">
        <v>0.98396410000000001</v>
      </c>
      <c r="J66" s="17">
        <v>0.55044590000000004</v>
      </c>
      <c r="K66" s="17">
        <v>0.97306280000000001</v>
      </c>
      <c r="L66" s="17"/>
      <c r="M66" s="156">
        <v>1</v>
      </c>
    </row>
    <row r="67" spans="1:13" ht="18" customHeight="1" x14ac:dyDescent="0.25">
      <c r="A67" s="277">
        <v>1892</v>
      </c>
      <c r="B67" s="174"/>
      <c r="C67" s="174">
        <v>0</v>
      </c>
      <c r="D67" s="174">
        <v>0.32473479999999999</v>
      </c>
      <c r="E67" s="174">
        <v>4.2886100000000003E-2</v>
      </c>
      <c r="F67" s="174">
        <v>0</v>
      </c>
      <c r="G67" s="174">
        <v>8.4907000000000003E-3</v>
      </c>
      <c r="H67" s="174"/>
      <c r="I67" s="17">
        <v>1</v>
      </c>
      <c r="J67" s="17">
        <v>0.51709070000000001</v>
      </c>
      <c r="K67" s="17">
        <v>0.97121829999999998</v>
      </c>
      <c r="L67" s="17">
        <v>1</v>
      </c>
      <c r="M67" s="156">
        <v>1</v>
      </c>
    </row>
    <row r="68" spans="1:13" ht="18" customHeight="1" x14ac:dyDescent="0.25">
      <c r="A68" s="289">
        <v>1897</v>
      </c>
      <c r="B68" s="174"/>
      <c r="C68" s="174">
        <v>0</v>
      </c>
      <c r="D68" s="174">
        <v>0.27813209999999999</v>
      </c>
      <c r="E68" s="174">
        <v>4.7980799999999997E-2</v>
      </c>
      <c r="F68" s="174">
        <v>0</v>
      </c>
      <c r="G68" s="174">
        <v>0</v>
      </c>
      <c r="H68" s="174"/>
      <c r="I68" s="17">
        <v>0.98787879999999995</v>
      </c>
      <c r="J68" s="17">
        <v>0.51116170000000005</v>
      </c>
      <c r="K68" s="17">
        <v>0.94842059999999995</v>
      </c>
      <c r="L68" s="17">
        <v>1</v>
      </c>
      <c r="M68" s="156">
        <v>1</v>
      </c>
    </row>
    <row r="69" spans="1:13" ht="18" customHeight="1" x14ac:dyDescent="0.25">
      <c r="A69" s="342">
        <v>1907</v>
      </c>
      <c r="B69" s="174"/>
      <c r="C69" s="174">
        <v>0.1157895</v>
      </c>
      <c r="D69" s="174">
        <v>0.30432090000000001</v>
      </c>
      <c r="E69" s="174">
        <v>5.5458100000000003E-2</v>
      </c>
      <c r="F69" s="174">
        <v>0</v>
      </c>
      <c r="G69" s="174">
        <v>5.7339999999999995E-4</v>
      </c>
      <c r="H69" s="174"/>
      <c r="I69" s="17">
        <v>0.74736840000000004</v>
      </c>
      <c r="J69" s="17">
        <v>0.59106890000000001</v>
      </c>
      <c r="K69" s="17">
        <v>0.96911199999999997</v>
      </c>
      <c r="L69" s="17">
        <v>0.93277310000000002</v>
      </c>
      <c r="M69" s="156">
        <v>0.99311919999999998</v>
      </c>
    </row>
    <row r="70" spans="1:13" ht="18" customHeight="1" x14ac:dyDescent="0.25">
      <c r="A70" s="277">
        <v>1912</v>
      </c>
      <c r="B70" s="174"/>
      <c r="C70" s="174">
        <v>1.3333299999999999E-2</v>
      </c>
      <c r="D70" s="174">
        <v>0.27574130000000002</v>
      </c>
      <c r="E70" s="174">
        <v>4.3557199999999997E-2</v>
      </c>
      <c r="F70" s="174">
        <v>3.3333300000000003E-2</v>
      </c>
      <c r="G70" s="174">
        <v>0</v>
      </c>
      <c r="H70" s="174"/>
      <c r="I70" s="17">
        <v>0.6</v>
      </c>
      <c r="J70" s="17">
        <v>0.53644970000000003</v>
      </c>
      <c r="K70" s="17">
        <v>0.96043559999999994</v>
      </c>
      <c r="L70" s="17">
        <v>1</v>
      </c>
      <c r="M70" s="156">
        <v>1</v>
      </c>
    </row>
    <row r="71" spans="1:13" ht="18" customHeight="1" x14ac:dyDescent="0.25">
      <c r="A71" s="277">
        <v>1922</v>
      </c>
      <c r="B71" s="174"/>
      <c r="C71" s="174">
        <v>0</v>
      </c>
      <c r="D71" s="174">
        <v>0.2897303</v>
      </c>
      <c r="E71" s="174">
        <v>5.4927299999999998E-2</v>
      </c>
      <c r="F71" s="174">
        <v>0</v>
      </c>
      <c r="G71" s="174">
        <v>1.444E-3</v>
      </c>
      <c r="H71" s="174"/>
      <c r="I71" s="17">
        <v>0.875</v>
      </c>
      <c r="J71" s="17">
        <v>0.53738770000000002</v>
      </c>
      <c r="K71" s="17">
        <v>0.96219710000000003</v>
      </c>
      <c r="L71" s="17">
        <v>1</v>
      </c>
      <c r="M71" s="156">
        <v>1</v>
      </c>
    </row>
    <row r="72" spans="1:13" ht="18" customHeight="1" x14ac:dyDescent="0.25">
      <c r="A72" s="277">
        <v>1927</v>
      </c>
      <c r="B72" s="174"/>
      <c r="C72" s="174">
        <v>0</v>
      </c>
      <c r="D72" s="174">
        <v>0.24361720000000001</v>
      </c>
      <c r="E72" s="174">
        <v>4.1579999999999999E-2</v>
      </c>
      <c r="F72" s="174">
        <v>2.39521E-2</v>
      </c>
      <c r="G72" s="174">
        <v>0</v>
      </c>
      <c r="H72" s="174"/>
      <c r="I72" s="17">
        <v>1</v>
      </c>
      <c r="J72" s="17">
        <v>0.49639450000000002</v>
      </c>
      <c r="K72" s="17">
        <v>0.94248089999999995</v>
      </c>
      <c r="L72" s="17">
        <v>0.95209580000000005</v>
      </c>
      <c r="M72" s="156">
        <v>1</v>
      </c>
    </row>
    <row r="73" spans="1:13" ht="18" customHeight="1" x14ac:dyDescent="0.25">
      <c r="A73" s="277">
        <v>1932</v>
      </c>
      <c r="B73" s="174"/>
      <c r="C73" s="174">
        <v>0</v>
      </c>
      <c r="D73" s="174">
        <v>0.21948000000000001</v>
      </c>
      <c r="E73" s="174">
        <v>0.05</v>
      </c>
      <c r="F73" s="174">
        <v>0</v>
      </c>
      <c r="G73" s="174">
        <v>7.559E-4</v>
      </c>
      <c r="H73" s="174"/>
      <c r="I73" s="17">
        <v>1</v>
      </c>
      <c r="J73" s="17">
        <v>0.48624719999999999</v>
      </c>
      <c r="K73" s="17">
        <v>0.95381950000000004</v>
      </c>
      <c r="L73" s="17">
        <v>0.98214290000000004</v>
      </c>
      <c r="M73" s="156">
        <v>0.99697659999999999</v>
      </c>
    </row>
    <row r="74" spans="1:13" ht="18" customHeight="1" x14ac:dyDescent="0.25">
      <c r="A74" s="277">
        <v>1937</v>
      </c>
      <c r="B74" s="174"/>
      <c r="C74" s="174">
        <v>0</v>
      </c>
      <c r="D74" s="174">
        <v>0.2008808</v>
      </c>
      <c r="E74" s="174">
        <v>3.5780399999999997E-2</v>
      </c>
      <c r="F74" s="174">
        <v>0</v>
      </c>
      <c r="G74" s="174">
        <v>0</v>
      </c>
      <c r="H74" s="174"/>
      <c r="I74" s="17">
        <v>1</v>
      </c>
      <c r="J74" s="17">
        <v>0.43733060000000001</v>
      </c>
      <c r="K74" s="17">
        <v>0.94663790000000003</v>
      </c>
      <c r="L74" s="17">
        <v>1</v>
      </c>
      <c r="M74" s="156">
        <v>0.99708459999999999</v>
      </c>
    </row>
    <row r="75" spans="1:13" ht="18" customHeight="1" x14ac:dyDescent="0.25">
      <c r="A75" s="386">
        <v>1942</v>
      </c>
      <c r="B75" s="174"/>
      <c r="C75" s="174">
        <v>1.29336E-2</v>
      </c>
      <c r="D75" s="174">
        <v>0.1925916</v>
      </c>
      <c r="E75" s="174">
        <v>3.63524E-2</v>
      </c>
      <c r="F75" s="174">
        <v>0</v>
      </c>
      <c r="G75" s="174">
        <v>0</v>
      </c>
      <c r="H75" s="174"/>
      <c r="I75" s="17">
        <v>0.87736619999999998</v>
      </c>
      <c r="J75" s="17">
        <v>0.48460370000000003</v>
      </c>
      <c r="K75" s="17">
        <v>0.95080880000000001</v>
      </c>
      <c r="L75" s="17">
        <v>1</v>
      </c>
      <c r="M75" s="156">
        <v>0.99679180000000001</v>
      </c>
    </row>
    <row r="76" spans="1:13" ht="18" customHeight="1" x14ac:dyDescent="0.25">
      <c r="A76" s="313">
        <v>1947</v>
      </c>
      <c r="B76" s="174"/>
      <c r="C76" s="174">
        <v>0</v>
      </c>
      <c r="D76" s="174">
        <v>0.18597920000000001</v>
      </c>
      <c r="E76" s="174">
        <v>2.80001E-2</v>
      </c>
      <c r="F76" s="174">
        <v>0</v>
      </c>
      <c r="G76" s="174">
        <v>3.0341000000000001E-3</v>
      </c>
      <c r="H76" s="174"/>
      <c r="I76" s="17">
        <v>0.4491018</v>
      </c>
      <c r="J76" s="17">
        <v>0.50628300000000004</v>
      </c>
      <c r="K76" s="17">
        <v>0.96554890000000004</v>
      </c>
      <c r="L76" s="17">
        <v>1</v>
      </c>
      <c r="M76" s="156">
        <v>1</v>
      </c>
    </row>
    <row r="77" spans="1:13" ht="18" customHeight="1" x14ac:dyDescent="0.25">
      <c r="A77" s="440">
        <v>1952</v>
      </c>
      <c r="B77" s="174"/>
      <c r="C77" s="174">
        <v>0</v>
      </c>
      <c r="D77" s="174">
        <v>0.1586708</v>
      </c>
      <c r="E77" s="174">
        <v>1.8377899999999999E-2</v>
      </c>
      <c r="F77" s="174">
        <v>0</v>
      </c>
      <c r="G77" s="174">
        <v>4.4944E-3</v>
      </c>
      <c r="H77" s="174"/>
      <c r="I77" s="17">
        <v>1</v>
      </c>
      <c r="J77" s="17">
        <v>0.578125</v>
      </c>
      <c r="K77" s="17">
        <v>0.98322019999999999</v>
      </c>
      <c r="L77" s="17">
        <v>1</v>
      </c>
      <c r="M77" s="156">
        <v>1</v>
      </c>
    </row>
    <row r="78" spans="1:13" ht="18" customHeight="1" x14ac:dyDescent="0.25">
      <c r="A78" s="440">
        <v>1957</v>
      </c>
      <c r="B78" s="174"/>
      <c r="C78" s="174">
        <v>0</v>
      </c>
      <c r="D78" s="174">
        <v>0.1628899</v>
      </c>
      <c r="E78" s="174">
        <v>1.19837E-2</v>
      </c>
      <c r="F78" s="174">
        <v>0</v>
      </c>
      <c r="G78" s="174">
        <v>1.0893999999999999E-3</v>
      </c>
      <c r="H78" s="174"/>
      <c r="I78" s="17">
        <v>1</v>
      </c>
      <c r="J78" s="17">
        <v>0.73336199999999996</v>
      </c>
      <c r="K78" s="17">
        <v>0.97471039999999998</v>
      </c>
      <c r="L78" s="17">
        <v>0.9602887</v>
      </c>
      <c r="M78" s="156">
        <v>0.98867890000000003</v>
      </c>
    </row>
    <row r="79" spans="1:13" ht="18" customHeight="1" thickBot="1" x14ac:dyDescent="0.3">
      <c r="A79" s="440">
        <v>1962</v>
      </c>
      <c r="B79" s="107"/>
      <c r="C79" s="107"/>
      <c r="D79" s="107"/>
      <c r="E79" s="107"/>
      <c r="F79" s="107"/>
      <c r="G79" s="107"/>
      <c r="H79" s="107"/>
      <c r="I79" s="108"/>
      <c r="J79" s="108"/>
      <c r="K79" s="108"/>
      <c r="L79" s="108"/>
      <c r="M79" s="192"/>
    </row>
    <row r="80" spans="1:13" ht="34.950000000000003" customHeight="1" thickTop="1" x14ac:dyDescent="0.25">
      <c r="A80" s="595"/>
      <c r="B80" s="591" t="s">
        <v>487</v>
      </c>
      <c r="C80" s="508"/>
      <c r="D80" s="508"/>
      <c r="E80" s="508"/>
      <c r="F80" s="508"/>
      <c r="G80" s="508"/>
      <c r="H80" s="591" t="s">
        <v>488</v>
      </c>
      <c r="I80" s="508"/>
      <c r="J80" s="508"/>
      <c r="K80" s="508"/>
      <c r="L80" s="508"/>
      <c r="M80" s="564"/>
    </row>
    <row r="81" spans="1:13" ht="18" customHeight="1" x14ac:dyDescent="0.25">
      <c r="A81" s="595"/>
      <c r="B81" s="62"/>
      <c r="C81" s="188" t="s">
        <v>119</v>
      </c>
      <c r="D81" s="62" t="s">
        <v>19</v>
      </c>
      <c r="E81" s="62" t="s">
        <v>20</v>
      </c>
      <c r="F81" s="62" t="s">
        <v>21</v>
      </c>
      <c r="G81" s="62" t="s">
        <v>22</v>
      </c>
      <c r="H81" s="62"/>
      <c r="I81" s="188" t="s">
        <v>119</v>
      </c>
      <c r="J81" s="62" t="s">
        <v>19</v>
      </c>
      <c r="K81" s="62" t="s">
        <v>20</v>
      </c>
      <c r="L81" s="62" t="s">
        <v>21</v>
      </c>
      <c r="M81" s="189" t="s">
        <v>22</v>
      </c>
    </row>
    <row r="82" spans="1:13" ht="1.95" customHeight="1" x14ac:dyDescent="0.25">
      <c r="A82" s="112"/>
      <c r="B82" s="54" t="s">
        <v>147</v>
      </c>
      <c r="C82" s="67" t="s">
        <v>489</v>
      </c>
      <c r="D82" s="67" t="s">
        <v>490</v>
      </c>
      <c r="E82" s="67" t="s">
        <v>491</v>
      </c>
      <c r="F82" s="67" t="s">
        <v>492</v>
      </c>
      <c r="G82" s="67" t="s">
        <v>493</v>
      </c>
      <c r="H82" s="191">
        <v>37135</v>
      </c>
      <c r="I82" s="9" t="s">
        <v>426</v>
      </c>
      <c r="J82" s="9" t="s">
        <v>427</v>
      </c>
      <c r="K82" s="9" t="s">
        <v>428</v>
      </c>
      <c r="L82" s="9" t="s">
        <v>429</v>
      </c>
      <c r="M82" s="113" t="s">
        <v>430</v>
      </c>
    </row>
    <row r="83" spans="1:13" ht="18" customHeight="1" x14ac:dyDescent="0.25">
      <c r="A83" s="277">
        <v>1872</v>
      </c>
      <c r="B83" s="174"/>
      <c r="C83" s="174">
        <v>0.97142859999999998</v>
      </c>
      <c r="D83" s="174">
        <v>0.29925829999999998</v>
      </c>
      <c r="E83" s="174">
        <v>0.93333330000000003</v>
      </c>
      <c r="F83" s="174"/>
      <c r="G83" s="174">
        <v>0.95678479999999999</v>
      </c>
      <c r="H83" s="174"/>
      <c r="I83" s="17">
        <v>0.97142859999999998</v>
      </c>
      <c r="J83" s="17">
        <v>0.49242180000000002</v>
      </c>
      <c r="K83" s="17">
        <v>0.95408800000000005</v>
      </c>
      <c r="L83" s="17"/>
      <c r="M83" s="156">
        <v>0.95678479999999999</v>
      </c>
    </row>
    <row r="84" spans="1:13" ht="18" customHeight="1" x14ac:dyDescent="0.25">
      <c r="A84" s="277">
        <v>1882</v>
      </c>
      <c r="B84" s="174"/>
      <c r="C84" s="174">
        <v>0.97338040000000003</v>
      </c>
      <c r="D84" s="174">
        <v>0.31278089999999997</v>
      </c>
      <c r="E84" s="174">
        <v>0.9529474</v>
      </c>
      <c r="F84" s="174"/>
      <c r="G84" s="174">
        <v>0.91551749999999998</v>
      </c>
      <c r="H84" s="174"/>
      <c r="I84" s="17">
        <v>0.98396410000000001</v>
      </c>
      <c r="J84" s="17">
        <v>0.54585660000000003</v>
      </c>
      <c r="K84" s="17">
        <v>0.96387959999999995</v>
      </c>
      <c r="L84" s="17"/>
      <c r="M84" s="156">
        <v>0.91551749999999998</v>
      </c>
    </row>
    <row r="85" spans="1:13" ht="18" customHeight="1" x14ac:dyDescent="0.25">
      <c r="A85" s="277">
        <v>1892</v>
      </c>
      <c r="B85" s="174"/>
      <c r="C85" s="174">
        <v>0.93702289999999999</v>
      </c>
      <c r="D85" s="174">
        <v>0.35182950000000002</v>
      </c>
      <c r="E85" s="174">
        <v>0.95164850000000001</v>
      </c>
      <c r="F85" s="174">
        <v>1</v>
      </c>
      <c r="G85" s="174">
        <v>0.93836920000000001</v>
      </c>
      <c r="H85" s="174"/>
      <c r="I85" s="17">
        <v>0.93702289999999999</v>
      </c>
      <c r="J85" s="17">
        <v>0.51279149999999996</v>
      </c>
      <c r="K85" s="17">
        <v>0.96632580000000001</v>
      </c>
      <c r="L85" s="17">
        <v>1</v>
      </c>
      <c r="M85" s="156">
        <v>0.93836920000000001</v>
      </c>
    </row>
    <row r="86" spans="1:13" ht="18" customHeight="1" x14ac:dyDescent="0.25">
      <c r="A86" s="289">
        <v>1897</v>
      </c>
      <c r="B86" s="174"/>
      <c r="C86" s="174">
        <v>0.95757570000000003</v>
      </c>
      <c r="D86" s="174">
        <v>0.35990889999999998</v>
      </c>
      <c r="E86" s="174">
        <v>0.92762889999999998</v>
      </c>
      <c r="F86" s="174">
        <v>1</v>
      </c>
      <c r="G86" s="174">
        <v>0.95548730000000004</v>
      </c>
      <c r="H86" s="174"/>
      <c r="I86" s="17">
        <v>0.95757570000000003</v>
      </c>
      <c r="J86" s="17">
        <v>0.5004556</v>
      </c>
      <c r="K86" s="17">
        <v>0.94082370000000004</v>
      </c>
      <c r="L86" s="17">
        <v>1</v>
      </c>
      <c r="M86" s="156">
        <v>0.95548730000000004</v>
      </c>
    </row>
    <row r="87" spans="1:13" ht="18" customHeight="1" x14ac:dyDescent="0.25">
      <c r="A87" s="342">
        <v>1907</v>
      </c>
      <c r="B87" s="174"/>
      <c r="C87" s="174">
        <v>0.6</v>
      </c>
      <c r="D87" s="174">
        <v>0.46557779999999999</v>
      </c>
      <c r="E87" s="174">
        <v>0.95086000000000004</v>
      </c>
      <c r="F87" s="174">
        <v>0.93277310000000002</v>
      </c>
      <c r="G87" s="174">
        <v>0.98738530000000002</v>
      </c>
      <c r="H87" s="174"/>
      <c r="I87" s="17">
        <v>0.70526310000000003</v>
      </c>
      <c r="J87" s="17">
        <v>0.58817450000000004</v>
      </c>
      <c r="K87" s="17">
        <v>0.96560199999999996</v>
      </c>
      <c r="L87" s="17">
        <v>0.93277310000000002</v>
      </c>
      <c r="M87" s="156">
        <v>0.98738530000000002</v>
      </c>
    </row>
    <row r="88" spans="1:13" ht="18" customHeight="1" x14ac:dyDescent="0.25">
      <c r="A88" s="277">
        <v>1912</v>
      </c>
      <c r="B88" s="174"/>
      <c r="C88" s="174">
        <v>0.5984313</v>
      </c>
      <c r="D88" s="174">
        <v>0.4448105</v>
      </c>
      <c r="E88" s="174">
        <v>0.95172409999999996</v>
      </c>
      <c r="F88" s="174">
        <v>1</v>
      </c>
      <c r="G88" s="174">
        <v>1</v>
      </c>
      <c r="H88" s="174"/>
      <c r="I88" s="17">
        <v>0.6</v>
      </c>
      <c r="J88" s="17">
        <v>0.53644970000000003</v>
      </c>
      <c r="K88" s="17">
        <v>0.96043559999999994</v>
      </c>
      <c r="L88" s="17">
        <v>1</v>
      </c>
      <c r="M88" s="156">
        <v>1</v>
      </c>
    </row>
    <row r="89" spans="1:13" ht="18" customHeight="1" x14ac:dyDescent="0.25">
      <c r="A89" s="277">
        <v>1922</v>
      </c>
      <c r="B89" s="174"/>
      <c r="C89" s="174">
        <v>0.875</v>
      </c>
      <c r="D89" s="174">
        <v>0.46203860000000002</v>
      </c>
      <c r="E89" s="174">
        <v>0.94894990000000001</v>
      </c>
      <c r="F89" s="174">
        <v>1</v>
      </c>
      <c r="G89" s="174">
        <v>1</v>
      </c>
      <c r="H89" s="174"/>
      <c r="I89" s="17">
        <v>0.875</v>
      </c>
      <c r="J89" s="17">
        <v>0.5389176</v>
      </c>
      <c r="K89" s="17">
        <v>0.9634895</v>
      </c>
      <c r="L89" s="17">
        <v>1</v>
      </c>
      <c r="M89" s="156">
        <v>1</v>
      </c>
    </row>
    <row r="90" spans="1:13" ht="18" customHeight="1" x14ac:dyDescent="0.25">
      <c r="A90" s="277">
        <v>1927</v>
      </c>
      <c r="B90" s="174"/>
      <c r="C90" s="174">
        <v>1</v>
      </c>
      <c r="D90" s="174">
        <v>0.41648800000000002</v>
      </c>
      <c r="E90" s="174">
        <v>0.93416489999999996</v>
      </c>
      <c r="F90" s="174">
        <v>0.92814370000000002</v>
      </c>
      <c r="G90" s="174">
        <v>1</v>
      </c>
      <c r="H90" s="174"/>
      <c r="I90" s="17">
        <v>1</v>
      </c>
      <c r="J90" s="17">
        <v>0.49639450000000002</v>
      </c>
      <c r="K90" s="17">
        <v>0.94248089999999995</v>
      </c>
      <c r="L90" s="17">
        <v>0.95209580000000005</v>
      </c>
      <c r="M90" s="156">
        <v>1</v>
      </c>
    </row>
    <row r="91" spans="1:13" ht="18" customHeight="1" x14ac:dyDescent="0.25">
      <c r="A91" s="277">
        <v>1932</v>
      </c>
      <c r="B91" s="174"/>
      <c r="C91" s="174">
        <v>1</v>
      </c>
      <c r="D91" s="174">
        <v>0.41767140000000003</v>
      </c>
      <c r="E91" s="174">
        <v>0.94201389999999996</v>
      </c>
      <c r="F91" s="174">
        <v>0.98214290000000004</v>
      </c>
      <c r="G91" s="174">
        <v>1</v>
      </c>
      <c r="H91" s="174"/>
      <c r="I91" s="17">
        <v>1</v>
      </c>
      <c r="J91" s="17">
        <v>0.49642049999999999</v>
      </c>
      <c r="K91" s="17">
        <v>0.95694449999999998</v>
      </c>
      <c r="L91" s="17">
        <v>0.98214290000000004</v>
      </c>
      <c r="M91" s="156">
        <v>1</v>
      </c>
    </row>
    <row r="92" spans="1:13" ht="18" customHeight="1" x14ac:dyDescent="0.25">
      <c r="A92" s="277">
        <v>1937</v>
      </c>
      <c r="B92" s="174"/>
      <c r="C92" s="174">
        <v>1</v>
      </c>
      <c r="D92" s="174">
        <v>0.35704609999999998</v>
      </c>
      <c r="E92" s="174">
        <v>0.93923500000000004</v>
      </c>
      <c r="F92" s="174">
        <v>1</v>
      </c>
      <c r="G92" s="174">
        <v>0.99125370000000002</v>
      </c>
      <c r="H92" s="174"/>
      <c r="I92" s="17">
        <v>1</v>
      </c>
      <c r="J92" s="17">
        <v>0.43563679999999999</v>
      </c>
      <c r="K92" s="17">
        <v>0.94417019999999996</v>
      </c>
      <c r="L92" s="17">
        <v>1</v>
      </c>
      <c r="M92" s="156">
        <v>0.99125370000000002</v>
      </c>
    </row>
    <row r="93" spans="1:13" ht="18" customHeight="1" x14ac:dyDescent="0.25">
      <c r="A93" s="386">
        <v>1942</v>
      </c>
      <c r="B93" s="174"/>
      <c r="C93" s="174">
        <v>0.84738389999999997</v>
      </c>
      <c r="D93" s="174">
        <v>0.42352269999999997</v>
      </c>
      <c r="E93" s="174">
        <v>0.93366879999999997</v>
      </c>
      <c r="F93" s="174">
        <v>1</v>
      </c>
      <c r="G93" s="174">
        <v>0.97713879999999997</v>
      </c>
      <c r="H93" s="174"/>
      <c r="I93" s="17">
        <v>0.84738389999999997</v>
      </c>
      <c r="J93" s="17">
        <v>0.47914180000000001</v>
      </c>
      <c r="K93" s="17">
        <v>0.94122320000000004</v>
      </c>
      <c r="L93" s="17">
        <v>1</v>
      </c>
      <c r="M93" s="156">
        <v>0.97713879999999997</v>
      </c>
    </row>
    <row r="94" spans="1:13" ht="18" customHeight="1" x14ac:dyDescent="0.25">
      <c r="A94" s="313">
        <v>1947</v>
      </c>
      <c r="B94" s="174"/>
      <c r="C94" s="174">
        <v>0.4491018</v>
      </c>
      <c r="D94" s="174">
        <v>0.44864809999999999</v>
      </c>
      <c r="E94" s="174">
        <v>0.95912540000000002</v>
      </c>
      <c r="F94" s="174">
        <v>1</v>
      </c>
      <c r="G94" s="174">
        <v>0.99107619999999996</v>
      </c>
      <c r="H94" s="174"/>
      <c r="I94" s="17">
        <v>0.4491018</v>
      </c>
      <c r="J94" s="17">
        <v>0.50424219999999997</v>
      </c>
      <c r="K94" s="17">
        <v>0.96232340000000005</v>
      </c>
      <c r="L94" s="17">
        <v>1</v>
      </c>
      <c r="M94" s="156">
        <v>0.99107619999999996</v>
      </c>
    </row>
    <row r="95" spans="1:13" ht="18" customHeight="1" x14ac:dyDescent="0.25">
      <c r="A95" s="440">
        <v>1952</v>
      </c>
      <c r="B95" s="174"/>
      <c r="C95" s="174">
        <v>1</v>
      </c>
      <c r="D95" s="174">
        <v>0.54159330000000006</v>
      </c>
      <c r="E95" s="174">
        <v>0.98002400000000001</v>
      </c>
      <c r="F95" s="174">
        <v>1</v>
      </c>
      <c r="G95" s="174">
        <v>0.99325839999999999</v>
      </c>
      <c r="H95" s="174"/>
      <c r="I95" s="17">
        <v>1</v>
      </c>
      <c r="J95" s="17">
        <v>0.578125</v>
      </c>
      <c r="K95" s="17">
        <v>0.98242110000000005</v>
      </c>
      <c r="L95" s="17">
        <v>1</v>
      </c>
      <c r="M95" s="156">
        <v>0.99325839999999999</v>
      </c>
    </row>
    <row r="96" spans="1:13" ht="18" customHeight="1" x14ac:dyDescent="0.25">
      <c r="A96" s="440">
        <v>1957</v>
      </c>
      <c r="B96" s="174"/>
      <c r="C96" s="174">
        <v>1</v>
      </c>
      <c r="D96" s="174">
        <v>0.71583410000000003</v>
      </c>
      <c r="E96" s="174">
        <v>0.97005339999999995</v>
      </c>
      <c r="F96" s="174">
        <v>0.9602887</v>
      </c>
      <c r="G96" s="174">
        <v>0.96628979999999998</v>
      </c>
      <c r="H96" s="174"/>
      <c r="I96" s="17">
        <v>1</v>
      </c>
      <c r="J96" s="17">
        <v>0.73262329999999998</v>
      </c>
      <c r="K96" s="17">
        <v>0.97183169999999997</v>
      </c>
      <c r="L96" s="17">
        <v>0.9602887</v>
      </c>
      <c r="M96" s="156">
        <v>0.96628979999999998</v>
      </c>
    </row>
    <row r="97" spans="1:13" ht="18" customHeight="1" thickBot="1" x14ac:dyDescent="0.3">
      <c r="A97" s="440">
        <v>1962</v>
      </c>
      <c r="B97" s="107"/>
      <c r="C97" s="107"/>
      <c r="D97" s="107"/>
      <c r="E97" s="107"/>
      <c r="F97" s="107"/>
      <c r="G97" s="107"/>
      <c r="H97" s="107"/>
      <c r="I97" s="108"/>
      <c r="J97" s="108"/>
      <c r="K97" s="108"/>
      <c r="L97" s="108"/>
      <c r="M97" s="192"/>
    </row>
    <row r="98" spans="1:13" ht="16.2" thickTop="1" thickBot="1" x14ac:dyDescent="0.3">
      <c r="A98" s="528" t="s">
        <v>486</v>
      </c>
      <c r="B98" s="529"/>
      <c r="C98" s="529"/>
      <c r="D98" s="529"/>
      <c r="E98" s="529"/>
      <c r="F98" s="529"/>
      <c r="G98" s="529"/>
      <c r="H98" s="529"/>
      <c r="I98" s="600"/>
      <c r="J98" s="600"/>
      <c r="K98" s="600"/>
      <c r="L98" s="600"/>
      <c r="M98" s="548"/>
    </row>
    <row r="99" spans="1:13" ht="15.6" thickTop="1" x14ac:dyDescent="0.25"/>
  </sheetData>
  <mergeCells count="18">
    <mergeCell ref="A62:A63"/>
    <mergeCell ref="B62:G62"/>
    <mergeCell ref="H62:M62"/>
    <mergeCell ref="A98:M98"/>
    <mergeCell ref="A80:A81"/>
    <mergeCell ref="B80:G80"/>
    <mergeCell ref="H80:M80"/>
    <mergeCell ref="H24:M24"/>
    <mergeCell ref="A43:A44"/>
    <mergeCell ref="B43:G43"/>
    <mergeCell ref="H43:M43"/>
    <mergeCell ref="A24:A25"/>
    <mergeCell ref="B24:G24"/>
    <mergeCell ref="A3:M3"/>
    <mergeCell ref="B4:M4"/>
    <mergeCell ref="A5:A6"/>
    <mergeCell ref="B5:G5"/>
    <mergeCell ref="H5:M5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62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6"/>
  <sheetViews>
    <sheetView topLeftCell="A64" workbookViewId="0">
      <selection activeCell="S64" sqref="S1:Y1048576"/>
    </sheetView>
  </sheetViews>
  <sheetFormatPr baseColWidth="10" defaultColWidth="8.90625" defaultRowHeight="15" x14ac:dyDescent="0.25"/>
  <cols>
    <col min="1" max="8" width="5.81640625" customWidth="1"/>
    <col min="9" max="9" width="6.6328125" customWidth="1"/>
    <col min="10" max="16" width="5.81640625" customWidth="1"/>
    <col min="17" max="17" width="6.6328125" customWidth="1"/>
    <col min="18" max="18" width="10.81640625" customWidth="1"/>
  </cols>
  <sheetData>
    <row r="1" spans="1:17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7" ht="15.6" thickBo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7" ht="18" customHeight="1" thickTop="1" x14ac:dyDescent="0.25">
      <c r="A3" s="580" t="s">
        <v>417</v>
      </c>
      <c r="B3" s="581"/>
      <c r="C3" s="581"/>
      <c r="D3" s="581"/>
      <c r="E3" s="581"/>
      <c r="F3" s="581"/>
      <c r="G3" s="581"/>
      <c r="H3" s="581"/>
      <c r="I3" s="581"/>
      <c r="J3" s="581"/>
      <c r="K3" s="581"/>
      <c r="L3" s="581"/>
      <c r="M3" s="581"/>
      <c r="N3" s="640"/>
      <c r="O3" s="640"/>
      <c r="P3" s="640"/>
      <c r="Q3" s="641"/>
    </row>
    <row r="4" spans="1:17" ht="18" customHeight="1" x14ac:dyDescent="0.25">
      <c r="A4" s="109"/>
      <c r="B4" s="549"/>
      <c r="C4" s="549"/>
      <c r="D4" s="549"/>
      <c r="E4" s="549"/>
      <c r="F4" s="549"/>
      <c r="G4" s="549"/>
      <c r="H4" s="549"/>
      <c r="I4" s="549"/>
      <c r="J4" s="549"/>
      <c r="K4" s="549"/>
      <c r="L4" s="549"/>
      <c r="M4" s="549"/>
      <c r="N4" s="41"/>
      <c r="O4" s="41"/>
      <c r="P4" s="41"/>
      <c r="Q4" s="141"/>
    </row>
    <row r="5" spans="1:17" ht="18" customHeight="1" x14ac:dyDescent="0.25">
      <c r="A5" s="594"/>
      <c r="B5" s="557" t="s">
        <v>151</v>
      </c>
      <c r="C5" s="558"/>
      <c r="D5" s="558"/>
      <c r="E5" s="558"/>
      <c r="F5" s="558"/>
      <c r="G5" s="558"/>
      <c r="H5" s="558"/>
      <c r="I5" s="558"/>
      <c r="J5" s="557" t="s">
        <v>501</v>
      </c>
      <c r="K5" s="558"/>
      <c r="L5" s="558"/>
      <c r="M5" s="558"/>
      <c r="N5" s="558"/>
      <c r="O5" s="558"/>
      <c r="P5" s="558"/>
      <c r="Q5" s="563"/>
    </row>
    <row r="6" spans="1:17" ht="18" customHeight="1" x14ac:dyDescent="0.25">
      <c r="A6" s="596"/>
      <c r="B6" s="8" t="s">
        <v>117</v>
      </c>
      <c r="C6" s="11" t="s">
        <v>42</v>
      </c>
      <c r="D6" s="11" t="s">
        <v>43</v>
      </c>
      <c r="E6" s="11" t="s">
        <v>44</v>
      </c>
      <c r="F6" s="11" t="s">
        <v>45</v>
      </c>
      <c r="G6" s="11" t="s">
        <v>46</v>
      </c>
      <c r="H6" s="11" t="s">
        <v>47</v>
      </c>
      <c r="I6" s="13" t="s">
        <v>48</v>
      </c>
      <c r="J6" s="8" t="s">
        <v>117</v>
      </c>
      <c r="K6" s="11" t="s">
        <v>42</v>
      </c>
      <c r="L6" s="11" t="s">
        <v>43</v>
      </c>
      <c r="M6" s="11" t="s">
        <v>44</v>
      </c>
      <c r="N6" s="11" t="s">
        <v>45</v>
      </c>
      <c r="O6" s="11" t="s">
        <v>46</v>
      </c>
      <c r="P6" s="11" t="s">
        <v>47</v>
      </c>
      <c r="Q6" s="155" t="s">
        <v>48</v>
      </c>
    </row>
    <row r="7" spans="1:17" ht="18" customHeight="1" x14ac:dyDescent="0.25">
      <c r="A7" s="171"/>
      <c r="B7" s="639" t="s">
        <v>150</v>
      </c>
      <c r="C7" s="578"/>
      <c r="D7" s="578"/>
      <c r="E7" s="578"/>
      <c r="F7" s="578"/>
      <c r="G7" s="578"/>
      <c r="H7" s="578"/>
      <c r="I7" s="578"/>
      <c r="J7" s="578"/>
      <c r="K7" s="578"/>
      <c r="L7" s="578"/>
      <c r="M7" s="578"/>
      <c r="N7" s="578"/>
      <c r="O7" s="578"/>
      <c r="P7" s="578"/>
      <c r="Q7" s="579"/>
    </row>
    <row r="8" spans="1:17" ht="1.95" customHeight="1" x14ac:dyDescent="0.25">
      <c r="A8" s="112" t="s">
        <v>594</v>
      </c>
      <c r="B8" s="57" t="str">
        <f>TableB12!D45</f>
        <v>com011</v>
      </c>
      <c r="C8" s="5" t="s">
        <v>152</v>
      </c>
      <c r="D8" s="5" t="s">
        <v>153</v>
      </c>
      <c r="E8" s="5" t="s">
        <v>154</v>
      </c>
      <c r="F8" s="5" t="s">
        <v>155</v>
      </c>
      <c r="G8" s="5" t="s">
        <v>156</v>
      </c>
      <c r="H8" s="384" t="s">
        <v>157</v>
      </c>
      <c r="I8" s="9" t="s">
        <v>158</v>
      </c>
      <c r="J8" s="459" t="str">
        <f>TableB12!J64</f>
        <v>sepreimb011</v>
      </c>
      <c r="K8" s="9" t="s">
        <v>494</v>
      </c>
      <c r="L8" s="9" t="s">
        <v>495</v>
      </c>
      <c r="M8" s="9" t="s">
        <v>496</v>
      </c>
      <c r="N8" s="193" t="s">
        <v>497</v>
      </c>
      <c r="O8" s="193" t="s">
        <v>498</v>
      </c>
      <c r="P8" s="193" t="s">
        <v>499</v>
      </c>
      <c r="Q8" s="194" t="s">
        <v>500</v>
      </c>
    </row>
    <row r="9" spans="1:17" ht="18" customHeight="1" x14ac:dyDescent="0.25">
      <c r="A9" s="277">
        <v>1872</v>
      </c>
      <c r="B9" s="17">
        <f>TableB12!D46</f>
        <v>0.86649469999999995</v>
      </c>
      <c r="C9" s="17"/>
      <c r="D9" s="17">
        <v>0.87394959999999999</v>
      </c>
      <c r="E9" s="17">
        <v>0.87889269999999997</v>
      </c>
      <c r="F9" s="17">
        <v>0.85657369999999999</v>
      </c>
      <c r="G9" s="17">
        <v>0.84825870000000003</v>
      </c>
      <c r="H9" s="106">
        <v>0.79487180000000002</v>
      </c>
      <c r="I9" s="106">
        <v>0.54545460000000001</v>
      </c>
      <c r="J9" s="70">
        <f>TableB12!J65</f>
        <v>0.49371169999999998</v>
      </c>
      <c r="K9" s="17"/>
      <c r="L9" s="17">
        <v>0.2184874</v>
      </c>
      <c r="M9" s="17">
        <v>0.48096889999999998</v>
      </c>
      <c r="N9" s="195">
        <v>0.6653386</v>
      </c>
      <c r="O9" s="195">
        <v>0.86567159999999999</v>
      </c>
      <c r="P9" s="195">
        <v>0.89743589999999995</v>
      </c>
      <c r="Q9" s="196">
        <v>1</v>
      </c>
    </row>
    <row r="10" spans="1:17" ht="18" customHeight="1" x14ac:dyDescent="0.25">
      <c r="A10" s="277">
        <v>1882</v>
      </c>
      <c r="B10" s="17">
        <f>TableB12!D47</f>
        <v>0.86707880000000004</v>
      </c>
      <c r="C10" s="17"/>
      <c r="D10" s="17">
        <v>0.91525420000000002</v>
      </c>
      <c r="E10" s="17">
        <v>0.87122060000000001</v>
      </c>
      <c r="F10" s="17">
        <v>0.86126460000000005</v>
      </c>
      <c r="G10" s="17">
        <v>0.81678079999999997</v>
      </c>
      <c r="H10" s="106">
        <v>0.74796750000000001</v>
      </c>
      <c r="I10" s="106">
        <v>0.76923079999999999</v>
      </c>
      <c r="J10" s="70">
        <f>TableB12!J66</f>
        <v>0.55044590000000004</v>
      </c>
      <c r="K10" s="17"/>
      <c r="L10" s="17">
        <v>0.23163839999999999</v>
      </c>
      <c r="M10" s="17">
        <v>0.48213889999999998</v>
      </c>
      <c r="N10" s="195">
        <v>0.73235110000000003</v>
      </c>
      <c r="O10" s="195">
        <v>0.86130139999999999</v>
      </c>
      <c r="P10" s="195">
        <v>0.95934960000000002</v>
      </c>
      <c r="Q10" s="196">
        <v>0.92307689999999998</v>
      </c>
    </row>
    <row r="11" spans="1:17" ht="18" customHeight="1" x14ac:dyDescent="0.25">
      <c r="A11" s="277">
        <v>1892</v>
      </c>
      <c r="B11" s="17">
        <f>TableB12!D48</f>
        <v>0.87425889999999995</v>
      </c>
      <c r="C11" s="17"/>
      <c r="D11" s="17">
        <v>0.87134500000000004</v>
      </c>
      <c r="E11" s="17">
        <v>0.90013390000000004</v>
      </c>
      <c r="F11" s="17">
        <v>0.88283829999999996</v>
      </c>
      <c r="G11" s="17">
        <v>0.83586629999999995</v>
      </c>
      <c r="H11" s="106">
        <v>0.71428570000000002</v>
      </c>
      <c r="I11" s="106">
        <v>0.69230769999999997</v>
      </c>
      <c r="J11" s="70">
        <f>TableB12!J67</f>
        <v>0.51709070000000001</v>
      </c>
      <c r="K11" s="17"/>
      <c r="L11" s="17">
        <v>0.22222220000000001</v>
      </c>
      <c r="M11" s="17">
        <v>0.4317242</v>
      </c>
      <c r="N11" s="195">
        <v>0.6848185</v>
      </c>
      <c r="O11" s="195">
        <v>0.87537989999999999</v>
      </c>
      <c r="P11" s="195">
        <v>0.96825399999999995</v>
      </c>
      <c r="Q11" s="196">
        <v>1</v>
      </c>
    </row>
    <row r="12" spans="1:17" ht="18" customHeight="1" x14ac:dyDescent="0.25">
      <c r="A12" s="289">
        <v>1897</v>
      </c>
      <c r="B12" s="17">
        <f>TableB12!D49</f>
        <v>0.85466969999999998</v>
      </c>
      <c r="C12" s="17"/>
      <c r="D12" s="17">
        <v>0.90643269999999998</v>
      </c>
      <c r="E12" s="17">
        <v>0.86948409999999998</v>
      </c>
      <c r="F12" s="17">
        <v>0.7949309</v>
      </c>
      <c r="G12" s="17">
        <v>0.81184670000000003</v>
      </c>
      <c r="H12" s="106">
        <v>0.78740160000000003</v>
      </c>
      <c r="I12" s="106">
        <v>0.8</v>
      </c>
      <c r="J12" s="70">
        <f>TableB12!J68</f>
        <v>0.51116170000000005</v>
      </c>
      <c r="K12" s="17"/>
      <c r="L12" s="17">
        <v>0.1929825</v>
      </c>
      <c r="M12" s="17">
        <v>0.4263518</v>
      </c>
      <c r="N12" s="195">
        <v>0.74654379999999998</v>
      </c>
      <c r="O12" s="195">
        <v>0.86585369999999995</v>
      </c>
      <c r="P12" s="195">
        <v>0.95275589999999999</v>
      </c>
      <c r="Q12" s="196">
        <v>0.93333330000000003</v>
      </c>
    </row>
    <row r="13" spans="1:17" ht="18" customHeight="1" x14ac:dyDescent="0.25">
      <c r="A13" s="342">
        <v>1907</v>
      </c>
      <c r="B13" s="17">
        <f>TableB12!D50</f>
        <v>0.86582599999999998</v>
      </c>
      <c r="C13" s="17"/>
      <c r="D13" s="17">
        <v>0.84472049999999999</v>
      </c>
      <c r="E13" s="17">
        <v>0.87820509999999996</v>
      </c>
      <c r="F13" s="17">
        <v>0.91162790000000005</v>
      </c>
      <c r="G13" s="17">
        <v>0.80774959999999996</v>
      </c>
      <c r="H13" s="106">
        <v>0.90909090000000004</v>
      </c>
      <c r="I13" s="106">
        <v>0.71428570000000002</v>
      </c>
      <c r="J13" s="70">
        <f>TableB12!J69</f>
        <v>0.59106890000000001</v>
      </c>
      <c r="K13" s="17"/>
      <c r="L13" s="17">
        <v>0.33540370000000003</v>
      </c>
      <c r="M13" s="17">
        <v>0.55555560000000004</v>
      </c>
      <c r="N13" s="195">
        <v>0.73023249999999995</v>
      </c>
      <c r="O13" s="195">
        <v>0.90312959999999998</v>
      </c>
      <c r="P13" s="195">
        <v>0.95454539999999999</v>
      </c>
      <c r="Q13" s="196">
        <v>0.92857140000000005</v>
      </c>
    </row>
    <row r="14" spans="1:17" ht="18" customHeight="1" x14ac:dyDescent="0.25">
      <c r="A14" s="277">
        <v>1912</v>
      </c>
      <c r="B14" s="17">
        <f>TableB12!D51</f>
        <v>0.84308070000000002</v>
      </c>
      <c r="C14" s="17"/>
      <c r="D14" s="17">
        <v>0.83495149999999996</v>
      </c>
      <c r="E14" s="17">
        <v>0.86947580000000002</v>
      </c>
      <c r="F14" s="17">
        <v>0.82051280000000004</v>
      </c>
      <c r="G14" s="17">
        <v>0.8261539</v>
      </c>
      <c r="H14" s="106">
        <v>0.79333339999999997</v>
      </c>
      <c r="I14" s="106">
        <v>0.625</v>
      </c>
      <c r="J14" s="70">
        <f>TableB12!J70</f>
        <v>0.53644970000000003</v>
      </c>
      <c r="K14" s="17"/>
      <c r="L14" s="17">
        <v>0.31553399999999998</v>
      </c>
      <c r="M14" s="17">
        <v>0.45837620000000001</v>
      </c>
      <c r="N14" s="195">
        <v>0.70163169999999997</v>
      </c>
      <c r="O14" s="195">
        <v>0.86307690000000004</v>
      </c>
      <c r="P14" s="195">
        <v>0.96</v>
      </c>
      <c r="Q14" s="196">
        <v>1</v>
      </c>
    </row>
    <row r="15" spans="1:17" ht="18" customHeight="1" x14ac:dyDescent="0.25">
      <c r="A15" s="277">
        <v>1922</v>
      </c>
      <c r="B15" s="17">
        <f>TableB12!D52</f>
        <v>0.87072099999999997</v>
      </c>
      <c r="C15" s="17">
        <v>0.87234040000000002</v>
      </c>
      <c r="D15" s="17">
        <v>0.88442209999999999</v>
      </c>
      <c r="E15" s="17">
        <v>0.90769230000000001</v>
      </c>
      <c r="F15" s="17">
        <v>0.84513280000000002</v>
      </c>
      <c r="G15" s="17">
        <v>0.8124055</v>
      </c>
      <c r="H15" s="106">
        <v>0.77600000000000002</v>
      </c>
      <c r="I15" s="106">
        <v>0.27272730000000001</v>
      </c>
      <c r="J15" s="70">
        <f>TableB12!J71</f>
        <v>0.53738770000000002</v>
      </c>
      <c r="K15" s="17">
        <v>0.21276600000000001</v>
      </c>
      <c r="L15" s="17">
        <v>0.3668342</v>
      </c>
      <c r="M15" s="17">
        <v>0.51282050000000001</v>
      </c>
      <c r="N15" s="195">
        <v>0.71681419999999996</v>
      </c>
      <c r="O15" s="195">
        <v>0.87443269999999995</v>
      </c>
      <c r="P15" s="195">
        <v>0.93600000000000005</v>
      </c>
      <c r="Q15" s="196">
        <v>1</v>
      </c>
    </row>
    <row r="16" spans="1:17" ht="18" customHeight="1" x14ac:dyDescent="0.25">
      <c r="A16" s="277">
        <v>1927</v>
      </c>
      <c r="B16" s="17">
        <f>TableB12!D53</f>
        <v>0.86805690000000002</v>
      </c>
      <c r="C16" s="17">
        <v>0.87804879999999996</v>
      </c>
      <c r="D16" s="17">
        <v>0.88349520000000004</v>
      </c>
      <c r="E16" s="17">
        <v>0.89164790000000005</v>
      </c>
      <c r="F16" s="17">
        <v>0.83516480000000004</v>
      </c>
      <c r="G16" s="17">
        <v>0.82641509999999996</v>
      </c>
      <c r="H16" s="106">
        <v>0.7</v>
      </c>
      <c r="I16" s="106">
        <v>0.46666669999999999</v>
      </c>
      <c r="J16" s="70">
        <f>TableB12!J72</f>
        <v>0.49639450000000002</v>
      </c>
      <c r="K16" s="17">
        <v>0.3170732</v>
      </c>
      <c r="L16" s="17">
        <v>0.3252427</v>
      </c>
      <c r="M16" s="17">
        <v>0.45372459999999998</v>
      </c>
      <c r="N16" s="195">
        <v>0.71978019999999998</v>
      </c>
      <c r="O16" s="195">
        <v>0.86415090000000006</v>
      </c>
      <c r="P16" s="195">
        <v>0.97272729999999996</v>
      </c>
      <c r="Q16" s="196">
        <v>0.93333330000000003</v>
      </c>
    </row>
    <row r="17" spans="1:17" ht="18" customHeight="1" x14ac:dyDescent="0.25">
      <c r="A17" s="277">
        <v>1932</v>
      </c>
      <c r="B17" s="17">
        <f>TableB12!D54</f>
        <v>0.88413719999999996</v>
      </c>
      <c r="C17" s="17">
        <v>0.88636360000000003</v>
      </c>
      <c r="D17" s="17">
        <v>0.92</v>
      </c>
      <c r="E17" s="17">
        <v>0.87428570000000005</v>
      </c>
      <c r="F17" s="17">
        <v>0.8518519</v>
      </c>
      <c r="G17" s="17">
        <v>0.85474859999999997</v>
      </c>
      <c r="H17" s="106">
        <v>0.875</v>
      </c>
      <c r="I17" s="106">
        <v>0.55555560000000004</v>
      </c>
      <c r="J17" s="70">
        <f>TableB12!J73</f>
        <v>0.48624719999999999</v>
      </c>
      <c r="K17" s="17">
        <v>0.34090910000000002</v>
      </c>
      <c r="L17" s="17">
        <v>0.3546667</v>
      </c>
      <c r="M17" s="17">
        <v>0.51428569999999996</v>
      </c>
      <c r="N17" s="195">
        <v>0.65527060000000004</v>
      </c>
      <c r="O17" s="195">
        <v>0.84729980000000005</v>
      </c>
      <c r="P17" s="195">
        <v>0.95192310000000002</v>
      </c>
      <c r="Q17" s="196">
        <v>1</v>
      </c>
    </row>
    <row r="18" spans="1:17" ht="18" customHeight="1" x14ac:dyDescent="0.25">
      <c r="A18" s="277">
        <v>1937</v>
      </c>
      <c r="B18" s="17">
        <f>TableB12!D55</f>
        <v>0.90650410000000003</v>
      </c>
      <c r="C18" s="17">
        <v>0.9428571</v>
      </c>
      <c r="D18" s="17">
        <v>0.92650920000000003</v>
      </c>
      <c r="E18" s="17">
        <v>0.91111109999999995</v>
      </c>
      <c r="F18" s="17">
        <v>0.88484850000000004</v>
      </c>
      <c r="G18" s="17">
        <v>0.84192440000000002</v>
      </c>
      <c r="H18" s="106">
        <v>0.78787879999999999</v>
      </c>
      <c r="I18" s="106">
        <v>0.8</v>
      </c>
      <c r="J18" s="70">
        <f>TableB12!J74</f>
        <v>0.43733060000000001</v>
      </c>
      <c r="K18" s="17">
        <v>0.17142859999999999</v>
      </c>
      <c r="L18" s="17">
        <v>0.31758530000000001</v>
      </c>
      <c r="M18" s="17">
        <v>0.49166670000000001</v>
      </c>
      <c r="N18" s="195">
        <v>0.68181820000000004</v>
      </c>
      <c r="O18" s="195">
        <v>0.87800690000000003</v>
      </c>
      <c r="P18" s="195">
        <v>0.92929289999999998</v>
      </c>
      <c r="Q18" s="196">
        <v>1</v>
      </c>
    </row>
    <row r="19" spans="1:17" ht="18" customHeight="1" x14ac:dyDescent="0.25">
      <c r="A19" s="386">
        <v>1942</v>
      </c>
      <c r="B19" s="17">
        <f>TableB12!D56</f>
        <v>0.87674220000000003</v>
      </c>
      <c r="C19" s="17">
        <v>0.75</v>
      </c>
      <c r="D19" s="17">
        <v>0.90929199999999999</v>
      </c>
      <c r="E19" s="17">
        <v>0.87795279999999998</v>
      </c>
      <c r="F19" s="17">
        <v>0.89302340000000002</v>
      </c>
      <c r="G19" s="17">
        <v>0.80765980000000004</v>
      </c>
      <c r="H19" s="106">
        <v>0.80392160000000001</v>
      </c>
      <c r="I19" s="106">
        <v>0.73684210000000006</v>
      </c>
      <c r="J19" s="70">
        <f>TableB12!J75</f>
        <v>0.48460370000000003</v>
      </c>
      <c r="K19" s="17">
        <v>0.4166667</v>
      </c>
      <c r="L19" s="17">
        <v>0.27876109999999998</v>
      </c>
      <c r="M19" s="17">
        <v>0.4311024</v>
      </c>
      <c r="N19" s="195">
        <v>0.62433249999999996</v>
      </c>
      <c r="O19" s="195">
        <v>0.82021699999999997</v>
      </c>
      <c r="P19" s="195">
        <v>0.95588240000000002</v>
      </c>
      <c r="Q19" s="196">
        <v>1</v>
      </c>
    </row>
    <row r="20" spans="1:17" ht="18" customHeight="1" x14ac:dyDescent="0.25">
      <c r="A20" s="313">
        <v>1947</v>
      </c>
      <c r="B20" s="17">
        <f>TableB12!D57</f>
        <v>0.89317729999999995</v>
      </c>
      <c r="C20" s="17">
        <v>0.9052133</v>
      </c>
      <c r="D20" s="17">
        <v>0.90804589999999996</v>
      </c>
      <c r="E20" s="17">
        <v>0.91253980000000001</v>
      </c>
      <c r="F20" s="17">
        <v>0.88296030000000003</v>
      </c>
      <c r="G20" s="17">
        <v>0.80844890000000003</v>
      </c>
      <c r="H20" s="106">
        <v>0.77669900000000003</v>
      </c>
      <c r="I20" s="106">
        <v>0.7</v>
      </c>
      <c r="J20" s="70">
        <f>TableB12!J76</f>
        <v>0.50628300000000004</v>
      </c>
      <c r="K20" s="17">
        <v>0.33649289999999998</v>
      </c>
      <c r="L20" s="17">
        <v>0.4789272</v>
      </c>
      <c r="M20" s="17">
        <v>0.53185640000000001</v>
      </c>
      <c r="N20" s="195">
        <v>0.62982950000000004</v>
      </c>
      <c r="O20" s="195">
        <v>0.86202520000000005</v>
      </c>
      <c r="P20" s="195">
        <v>0.93203879999999995</v>
      </c>
      <c r="Q20" s="196">
        <v>0.9</v>
      </c>
    </row>
    <row r="21" spans="1:17" ht="18" customHeight="1" x14ac:dyDescent="0.25">
      <c r="A21" s="440">
        <v>1952</v>
      </c>
      <c r="B21" s="17">
        <f>TableB12!D58</f>
        <v>0.8569542</v>
      </c>
      <c r="C21" s="17">
        <v>0.89763780000000004</v>
      </c>
      <c r="D21" s="17">
        <v>0.88571429999999995</v>
      </c>
      <c r="E21" s="17">
        <v>0.85972850000000001</v>
      </c>
      <c r="F21" s="17">
        <v>0.85501859999999996</v>
      </c>
      <c r="G21" s="17">
        <v>0.75359710000000002</v>
      </c>
      <c r="H21" s="106">
        <v>0.72727269999999999</v>
      </c>
      <c r="I21" s="106">
        <v>1</v>
      </c>
      <c r="J21" s="70">
        <f>TableB12!J77</f>
        <v>0.578125</v>
      </c>
      <c r="K21" s="17">
        <v>0.2913386</v>
      </c>
      <c r="L21" s="17">
        <v>0.45238099999999998</v>
      </c>
      <c r="M21" s="17">
        <v>0.64102570000000003</v>
      </c>
      <c r="N21" s="195">
        <v>0.72862450000000001</v>
      </c>
      <c r="O21" s="195">
        <v>0.8920863</v>
      </c>
      <c r="P21" s="195">
        <v>0.94949499999999998</v>
      </c>
      <c r="Q21" s="196">
        <v>1</v>
      </c>
    </row>
    <row r="22" spans="1:17" ht="18" customHeight="1" x14ac:dyDescent="0.25">
      <c r="A22" s="440">
        <v>1957</v>
      </c>
      <c r="B22" s="17">
        <f>TableB12!D59</f>
        <v>0.77981069999999997</v>
      </c>
      <c r="C22" s="17">
        <v>0.68493150000000003</v>
      </c>
      <c r="D22" s="17">
        <v>0.81623920000000005</v>
      </c>
      <c r="E22" s="17">
        <v>0.77989129999999995</v>
      </c>
      <c r="F22" s="17">
        <v>0.85071430000000003</v>
      </c>
      <c r="G22" s="17">
        <v>0.78226629999999997</v>
      </c>
      <c r="H22" s="106">
        <v>0.68907560000000001</v>
      </c>
      <c r="I22" s="106">
        <v>0.42857139999999999</v>
      </c>
      <c r="J22" s="70">
        <f>TableB12!J78</f>
        <v>0.73336199999999996</v>
      </c>
      <c r="K22" s="17">
        <v>0.61643829999999999</v>
      </c>
      <c r="L22" s="17">
        <v>0.62015129999999996</v>
      </c>
      <c r="M22" s="17">
        <v>0.75815220000000005</v>
      </c>
      <c r="N22" s="195">
        <v>0.85413519999999998</v>
      </c>
      <c r="O22" s="195">
        <v>0.89829590000000004</v>
      </c>
      <c r="P22" s="195">
        <v>0.96638659999999998</v>
      </c>
      <c r="Q22" s="196">
        <v>1</v>
      </c>
    </row>
    <row r="23" spans="1:17" ht="18" customHeight="1" x14ac:dyDescent="0.25">
      <c r="A23" s="440">
        <v>1962</v>
      </c>
      <c r="B23" s="17"/>
      <c r="C23" s="17"/>
      <c r="D23" s="17"/>
      <c r="E23" s="17"/>
      <c r="F23" s="17"/>
      <c r="G23" s="17"/>
      <c r="H23" s="106"/>
      <c r="I23" s="106"/>
      <c r="J23" s="70"/>
      <c r="K23" s="17"/>
      <c r="L23" s="17"/>
      <c r="M23" s="17"/>
      <c r="N23" s="195"/>
      <c r="O23" s="195"/>
      <c r="P23" s="195"/>
      <c r="Q23" s="196"/>
    </row>
    <row r="24" spans="1:17" ht="5.0999999999999996" customHeight="1" x14ac:dyDescent="0.25">
      <c r="A24" s="157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8"/>
      <c r="O24" s="68"/>
      <c r="P24" s="68"/>
      <c r="Q24" s="197"/>
    </row>
    <row r="25" spans="1:17" x14ac:dyDescent="0.25">
      <c r="A25" s="171"/>
      <c r="B25" s="639" t="s">
        <v>159</v>
      </c>
      <c r="C25" s="578"/>
      <c r="D25" s="578"/>
      <c r="E25" s="578"/>
      <c r="F25" s="578"/>
      <c r="G25" s="578"/>
      <c r="H25" s="578"/>
      <c r="I25" s="578"/>
      <c r="J25" s="578"/>
      <c r="K25" s="578"/>
      <c r="L25" s="578"/>
      <c r="M25" s="578"/>
      <c r="N25" s="578"/>
      <c r="O25" s="578"/>
      <c r="P25" s="578"/>
      <c r="Q25" s="579"/>
    </row>
    <row r="26" spans="1:17" ht="2.1" customHeight="1" x14ac:dyDescent="0.25">
      <c r="A26" s="112"/>
      <c r="B26" s="5" t="s">
        <v>147</v>
      </c>
      <c r="C26" s="5" t="s">
        <v>152</v>
      </c>
      <c r="D26" s="5" t="s">
        <v>153</v>
      </c>
      <c r="E26" s="5" t="s">
        <v>154</v>
      </c>
      <c r="F26" s="5" t="s">
        <v>155</v>
      </c>
      <c r="G26" s="5" t="s">
        <v>156</v>
      </c>
      <c r="H26" s="384" t="s">
        <v>157</v>
      </c>
      <c r="I26" s="9" t="s">
        <v>158</v>
      </c>
      <c r="J26" s="9" t="s">
        <v>502</v>
      </c>
      <c r="K26" s="9" t="s">
        <v>494</v>
      </c>
      <c r="L26" s="9" t="s">
        <v>495</v>
      </c>
      <c r="M26" s="9" t="s">
        <v>496</v>
      </c>
      <c r="N26" s="193" t="s">
        <v>497</v>
      </c>
      <c r="O26" s="193" t="s">
        <v>498</v>
      </c>
      <c r="P26" s="193" t="s">
        <v>499</v>
      </c>
      <c r="Q26" s="194" t="s">
        <v>500</v>
      </c>
    </row>
    <row r="27" spans="1:17" ht="18" customHeight="1" x14ac:dyDescent="0.25">
      <c r="A27" s="277">
        <v>1872</v>
      </c>
      <c r="B27" s="17">
        <v>0.8660852</v>
      </c>
      <c r="C27" s="17"/>
      <c r="D27" s="17">
        <v>0.84</v>
      </c>
      <c r="E27" s="17">
        <v>0.89944139999999995</v>
      </c>
      <c r="F27" s="17">
        <v>0.85624999999999996</v>
      </c>
      <c r="G27" s="17">
        <v>0.86530609999999997</v>
      </c>
      <c r="H27" s="106">
        <v>0.8225806</v>
      </c>
      <c r="I27" s="106">
        <v>0.5</v>
      </c>
      <c r="J27" s="70">
        <v>0.48281170000000001</v>
      </c>
      <c r="K27" s="17"/>
      <c r="L27" s="17">
        <v>0.24</v>
      </c>
      <c r="M27" s="17">
        <v>0.45251400000000003</v>
      </c>
      <c r="N27" s="195">
        <v>0.625</v>
      </c>
      <c r="O27" s="195">
        <v>0.86122449999999995</v>
      </c>
      <c r="P27" s="195">
        <v>0.90322579999999997</v>
      </c>
      <c r="Q27" s="196">
        <v>1</v>
      </c>
    </row>
    <row r="28" spans="1:17" ht="18" customHeight="1" x14ac:dyDescent="0.25">
      <c r="A28" s="277">
        <v>1882</v>
      </c>
      <c r="B28" s="17">
        <v>0.87323360000000005</v>
      </c>
      <c r="C28" s="17"/>
      <c r="D28" s="17">
        <v>0.94827589999999995</v>
      </c>
      <c r="E28" s="17">
        <v>0.85998319999999995</v>
      </c>
      <c r="F28" s="17">
        <v>0.88034349999999995</v>
      </c>
      <c r="G28" s="17">
        <v>0.82352939999999997</v>
      </c>
      <c r="H28" s="106">
        <v>0.73255809999999999</v>
      </c>
      <c r="I28" s="106">
        <v>0.72727269999999999</v>
      </c>
      <c r="J28" s="70">
        <v>0.51727100000000004</v>
      </c>
      <c r="K28" s="17"/>
      <c r="L28" s="17">
        <v>0.2241379</v>
      </c>
      <c r="M28" s="17">
        <v>0.4011015</v>
      </c>
      <c r="N28" s="195">
        <v>0.74108640000000003</v>
      </c>
      <c r="O28" s="195">
        <v>0.85677749999999997</v>
      </c>
      <c r="P28" s="195">
        <v>0.95348829999999996</v>
      </c>
      <c r="Q28" s="196">
        <v>0.90909090000000004</v>
      </c>
    </row>
    <row r="29" spans="1:17" ht="18" customHeight="1" x14ac:dyDescent="0.25">
      <c r="A29" s="277">
        <v>1892</v>
      </c>
      <c r="B29" s="17">
        <v>0.88198600000000005</v>
      </c>
      <c r="C29" s="17"/>
      <c r="D29" s="17">
        <v>0.87387389999999998</v>
      </c>
      <c r="E29" s="17">
        <v>0.90730469999999996</v>
      </c>
      <c r="F29" s="17">
        <v>0.89988849999999998</v>
      </c>
      <c r="G29" s="17">
        <v>0.85745610000000005</v>
      </c>
      <c r="H29" s="106">
        <v>0.70114940000000003</v>
      </c>
      <c r="I29" s="106">
        <v>0.6</v>
      </c>
      <c r="J29" s="70">
        <v>0.49449979999999999</v>
      </c>
      <c r="K29" s="17"/>
      <c r="L29" s="17">
        <v>0.24324319999999999</v>
      </c>
      <c r="M29" s="17">
        <v>0.37613990000000003</v>
      </c>
      <c r="N29" s="195">
        <v>0.66421410000000003</v>
      </c>
      <c r="O29" s="195">
        <v>0.85964910000000005</v>
      </c>
      <c r="P29" s="195">
        <v>0.95402299999999995</v>
      </c>
      <c r="Q29" s="196">
        <v>1</v>
      </c>
    </row>
    <row r="30" spans="1:17" ht="18" customHeight="1" x14ac:dyDescent="0.25">
      <c r="A30" s="289">
        <v>1897</v>
      </c>
      <c r="B30" s="17">
        <v>0.84841319999999998</v>
      </c>
      <c r="C30" s="17"/>
      <c r="D30" s="17">
        <v>0.89430889999999996</v>
      </c>
      <c r="E30" s="17">
        <v>0.86324789999999996</v>
      </c>
      <c r="F30" s="17">
        <v>0.77319590000000005</v>
      </c>
      <c r="G30" s="17">
        <v>0.83378739999999996</v>
      </c>
      <c r="H30" s="106">
        <v>0.7888889</v>
      </c>
      <c r="I30" s="106">
        <v>0.77777779999999996</v>
      </c>
      <c r="J30" s="70">
        <v>0.49358540000000001</v>
      </c>
      <c r="K30" s="17"/>
      <c r="L30" s="17">
        <v>0.21951219999999999</v>
      </c>
      <c r="M30" s="17">
        <v>0.39316240000000002</v>
      </c>
      <c r="N30" s="195">
        <v>0.78006880000000001</v>
      </c>
      <c r="O30" s="195">
        <v>0.85013620000000001</v>
      </c>
      <c r="P30" s="195">
        <v>0.94444439999999996</v>
      </c>
      <c r="Q30" s="196">
        <v>0.88888889999999998</v>
      </c>
    </row>
    <row r="31" spans="1:17" ht="18" customHeight="1" x14ac:dyDescent="0.25">
      <c r="A31" s="342">
        <v>1907</v>
      </c>
      <c r="B31" s="17">
        <v>0.89171979999999995</v>
      </c>
      <c r="C31" s="17"/>
      <c r="D31" s="17">
        <v>0.90566040000000003</v>
      </c>
      <c r="E31" s="17">
        <v>0.88039869999999998</v>
      </c>
      <c r="F31" s="17">
        <v>0.94029850000000004</v>
      </c>
      <c r="G31" s="17">
        <v>0.83710410000000002</v>
      </c>
      <c r="H31" s="106">
        <v>0.9183673</v>
      </c>
      <c r="I31" s="106">
        <v>0.66666669999999995</v>
      </c>
      <c r="J31" s="70">
        <v>0.56719739999999996</v>
      </c>
      <c r="K31" s="17"/>
      <c r="L31" s="17">
        <v>0.30188680000000001</v>
      </c>
      <c r="M31" s="17">
        <v>0.53156139999999996</v>
      </c>
      <c r="N31" s="195">
        <v>0.7126865</v>
      </c>
      <c r="O31" s="195">
        <v>0.90045249999999999</v>
      </c>
      <c r="P31" s="195">
        <v>0.95918369999999997</v>
      </c>
      <c r="Q31" s="196">
        <v>0.91666669999999995</v>
      </c>
    </row>
    <row r="32" spans="1:17" ht="18" customHeight="1" x14ac:dyDescent="0.25">
      <c r="A32" s="277">
        <v>1912</v>
      </c>
      <c r="B32" s="17">
        <v>0.85626539999999995</v>
      </c>
      <c r="C32" s="17"/>
      <c r="D32" s="17">
        <v>0.82442749999999998</v>
      </c>
      <c r="E32" s="17">
        <v>0.89639639999999998</v>
      </c>
      <c r="F32" s="17">
        <v>0.82333330000000005</v>
      </c>
      <c r="G32" s="17">
        <v>0.84761909999999996</v>
      </c>
      <c r="H32" s="106">
        <v>0.8301887</v>
      </c>
      <c r="I32" s="106">
        <v>0.66666669999999995</v>
      </c>
      <c r="J32" s="70">
        <v>0.53900490000000001</v>
      </c>
      <c r="K32" s="17"/>
      <c r="L32" s="17">
        <v>0.31297710000000001</v>
      </c>
      <c r="M32" s="17">
        <v>0.45345350000000001</v>
      </c>
      <c r="N32" s="195">
        <v>0.71</v>
      </c>
      <c r="O32" s="195">
        <v>0.87142850000000005</v>
      </c>
      <c r="P32" s="195">
        <v>0.95283019999999996</v>
      </c>
      <c r="Q32" s="196">
        <v>1</v>
      </c>
    </row>
    <row r="33" spans="1:17" ht="18" customHeight="1" x14ac:dyDescent="0.25">
      <c r="A33" s="277">
        <v>1922</v>
      </c>
      <c r="B33" s="17">
        <v>0.87931040000000005</v>
      </c>
      <c r="C33" s="17">
        <v>0.91176469999999998</v>
      </c>
      <c r="D33" s="17">
        <v>0.89629630000000005</v>
      </c>
      <c r="E33" s="17">
        <v>0.91699609999999998</v>
      </c>
      <c r="F33" s="17">
        <v>0.85</v>
      </c>
      <c r="G33" s="17">
        <v>0.80549199999999999</v>
      </c>
      <c r="H33" s="106">
        <v>0.78409090000000004</v>
      </c>
      <c r="I33" s="106">
        <v>0.22222220000000001</v>
      </c>
      <c r="J33" s="70">
        <v>0.52713399999999999</v>
      </c>
      <c r="K33" s="17">
        <v>0.20588239999999999</v>
      </c>
      <c r="L33" s="17">
        <v>0.36296299999999998</v>
      </c>
      <c r="M33" s="17">
        <v>0.47430830000000002</v>
      </c>
      <c r="N33" s="195">
        <v>0.70625000000000004</v>
      </c>
      <c r="O33" s="195">
        <v>0.89931349999999999</v>
      </c>
      <c r="P33" s="195">
        <v>0.94318179999999996</v>
      </c>
      <c r="Q33" s="196">
        <v>1</v>
      </c>
    </row>
    <row r="34" spans="1:17" ht="18" customHeight="1" x14ac:dyDescent="0.25">
      <c r="A34" s="277">
        <v>1927</v>
      </c>
      <c r="B34" s="17">
        <v>0.87273690000000004</v>
      </c>
      <c r="C34" s="17">
        <v>0.87878789999999996</v>
      </c>
      <c r="D34" s="17">
        <v>0.86754969999999998</v>
      </c>
      <c r="E34" s="17">
        <v>0.91104289999999999</v>
      </c>
      <c r="F34" s="17">
        <v>0.83969470000000002</v>
      </c>
      <c r="G34" s="17">
        <v>0.85164830000000002</v>
      </c>
      <c r="H34" s="106">
        <v>0.69135800000000003</v>
      </c>
      <c r="I34" s="106">
        <v>0.36363640000000003</v>
      </c>
      <c r="J34" s="70">
        <v>0.4869542</v>
      </c>
      <c r="K34" s="17">
        <v>0.36363640000000003</v>
      </c>
      <c r="L34" s="17">
        <v>0.32450329999999999</v>
      </c>
      <c r="M34" s="17">
        <v>0.42638039999999999</v>
      </c>
      <c r="N34" s="195">
        <v>0.73282440000000004</v>
      </c>
      <c r="O34" s="195">
        <v>0.85439560000000003</v>
      </c>
      <c r="P34" s="195">
        <v>0.97530870000000003</v>
      </c>
      <c r="Q34" s="196">
        <v>1</v>
      </c>
    </row>
    <row r="35" spans="1:17" ht="18" customHeight="1" x14ac:dyDescent="0.25">
      <c r="A35" s="277">
        <v>1932</v>
      </c>
      <c r="B35" s="17">
        <v>0.88043179999999999</v>
      </c>
      <c r="C35" s="17">
        <v>0.88</v>
      </c>
      <c r="D35" s="17">
        <v>0.91803279999999998</v>
      </c>
      <c r="E35" s="17">
        <v>0.87168140000000005</v>
      </c>
      <c r="F35" s="17">
        <v>0.84710739999999995</v>
      </c>
      <c r="G35" s="17">
        <v>0.85123970000000004</v>
      </c>
      <c r="H35" s="106">
        <v>0.89873420000000004</v>
      </c>
      <c r="I35" s="106">
        <v>0.42857139999999999</v>
      </c>
      <c r="J35" s="70">
        <v>0.49543320000000002</v>
      </c>
      <c r="K35" s="17">
        <v>0.35</v>
      </c>
      <c r="L35" s="17">
        <v>0.31967210000000001</v>
      </c>
      <c r="M35" s="17">
        <v>0.52654869999999998</v>
      </c>
      <c r="N35" s="195">
        <v>0.68181820000000004</v>
      </c>
      <c r="O35" s="195">
        <v>0.85399449999999999</v>
      </c>
      <c r="P35" s="195">
        <v>0.94936710000000002</v>
      </c>
      <c r="Q35" s="196">
        <v>1</v>
      </c>
    </row>
    <row r="36" spans="1:17" ht="18" customHeight="1" x14ac:dyDescent="0.25">
      <c r="A36" s="440">
        <v>1937</v>
      </c>
      <c r="B36" s="17">
        <v>0.90725120000000004</v>
      </c>
      <c r="C36" s="17">
        <v>0.93181820000000004</v>
      </c>
      <c r="D36" s="17">
        <v>0.93385209999999996</v>
      </c>
      <c r="E36" s="17">
        <v>0.89600000000000002</v>
      </c>
      <c r="F36" s="17">
        <v>0.90222219999999997</v>
      </c>
      <c r="G36" s="17">
        <v>0.82205519999999999</v>
      </c>
      <c r="H36" s="106">
        <v>0.77464789999999994</v>
      </c>
      <c r="I36" s="106">
        <v>0.81818179999999996</v>
      </c>
      <c r="J36" s="70">
        <v>0.41652610000000001</v>
      </c>
      <c r="K36" s="17">
        <v>0.18181820000000001</v>
      </c>
      <c r="L36" s="17">
        <v>0.2607004</v>
      </c>
      <c r="M36" s="17">
        <v>0.52800000000000002</v>
      </c>
      <c r="N36" s="195">
        <v>0.62222219999999995</v>
      </c>
      <c r="O36" s="195">
        <v>0.877193</v>
      </c>
      <c r="P36" s="195">
        <v>0.95774649999999995</v>
      </c>
      <c r="Q36" s="196">
        <v>1</v>
      </c>
    </row>
    <row r="37" spans="1:17" ht="18" customHeight="1" x14ac:dyDescent="0.25">
      <c r="A37" s="440">
        <v>1942</v>
      </c>
      <c r="B37" s="17">
        <v>0.8772103</v>
      </c>
      <c r="C37" s="17">
        <v>0.86666670000000001</v>
      </c>
      <c r="D37" s="17">
        <v>0.91495599999999999</v>
      </c>
      <c r="E37" s="17">
        <v>0.86141310000000004</v>
      </c>
      <c r="F37" s="17">
        <v>0.89681630000000001</v>
      </c>
      <c r="G37" s="17">
        <v>0.82512470000000004</v>
      </c>
      <c r="H37" s="106">
        <v>0.79113920000000004</v>
      </c>
      <c r="I37" s="106">
        <v>0.66666669999999995</v>
      </c>
      <c r="J37" s="70">
        <v>0.47994189999999998</v>
      </c>
      <c r="K37" s="17">
        <v>0.4</v>
      </c>
      <c r="L37" s="17">
        <v>0.26686219999999999</v>
      </c>
      <c r="M37" s="17">
        <v>0.44293480000000002</v>
      </c>
      <c r="N37" s="195">
        <v>0.61803980000000003</v>
      </c>
      <c r="O37" s="195">
        <v>0.83780889999999997</v>
      </c>
      <c r="P37" s="195">
        <v>0.96202529999999997</v>
      </c>
      <c r="Q37" s="196">
        <v>1</v>
      </c>
    </row>
    <row r="38" spans="1:17" ht="18" customHeight="1" x14ac:dyDescent="0.25">
      <c r="A38" s="440">
        <v>1947</v>
      </c>
      <c r="B38" s="17">
        <v>0.88765479999999997</v>
      </c>
      <c r="C38" s="17">
        <v>0.89610389999999995</v>
      </c>
      <c r="D38" s="17">
        <v>0.90909090000000004</v>
      </c>
      <c r="E38" s="17">
        <v>0.90571230000000003</v>
      </c>
      <c r="F38" s="17">
        <v>0.89181909999999998</v>
      </c>
      <c r="G38" s="17">
        <v>0.80320480000000005</v>
      </c>
      <c r="H38" s="106">
        <v>0.73076920000000001</v>
      </c>
      <c r="I38" s="106">
        <v>0.5</v>
      </c>
      <c r="J38" s="70">
        <v>0.49536930000000001</v>
      </c>
      <c r="K38" s="17">
        <v>0.31818180000000001</v>
      </c>
      <c r="L38" s="17">
        <v>0.46666669999999999</v>
      </c>
      <c r="M38" s="17">
        <v>0.52328520000000001</v>
      </c>
      <c r="N38" s="195">
        <v>0.65726660000000003</v>
      </c>
      <c r="O38" s="195">
        <v>0.86141710000000005</v>
      </c>
      <c r="P38" s="195">
        <v>0.93589739999999999</v>
      </c>
      <c r="Q38" s="196">
        <v>1</v>
      </c>
    </row>
    <row r="39" spans="1:17" ht="18" customHeight="1" x14ac:dyDescent="0.25">
      <c r="A39" s="440">
        <v>1952</v>
      </c>
      <c r="B39" s="17">
        <v>0.85279190000000005</v>
      </c>
      <c r="C39" s="17">
        <v>0.88</v>
      </c>
      <c r="D39" s="17">
        <v>0.90322579999999997</v>
      </c>
      <c r="E39" s="17">
        <v>0.85589519999999997</v>
      </c>
      <c r="F39" s="17">
        <v>0.84924619999999995</v>
      </c>
      <c r="G39" s="17">
        <v>0.7298578</v>
      </c>
      <c r="H39" s="106">
        <v>0.69135800000000003</v>
      </c>
      <c r="I39" s="106">
        <v>1</v>
      </c>
      <c r="J39" s="70">
        <v>0.58345780000000003</v>
      </c>
      <c r="K39" s="17">
        <v>0.32</v>
      </c>
      <c r="L39" s="17">
        <v>0.43870969999999998</v>
      </c>
      <c r="M39" s="17">
        <v>0.65065499999999998</v>
      </c>
      <c r="N39" s="195">
        <v>0.75879399999999997</v>
      </c>
      <c r="O39" s="195">
        <v>0.89573460000000005</v>
      </c>
      <c r="P39" s="195">
        <v>0.93827159999999998</v>
      </c>
      <c r="Q39" s="196">
        <v>1</v>
      </c>
    </row>
    <row r="40" spans="1:17" ht="18" customHeight="1" x14ac:dyDescent="0.25">
      <c r="A40" s="440">
        <v>1957</v>
      </c>
      <c r="B40" s="17">
        <v>0.77796480000000001</v>
      </c>
      <c r="C40" s="17">
        <v>0.75</v>
      </c>
      <c r="D40" s="17">
        <v>0.81092319999999996</v>
      </c>
      <c r="E40" s="17">
        <v>0.75954200000000005</v>
      </c>
      <c r="F40" s="17">
        <v>0.85424690000000003</v>
      </c>
      <c r="G40" s="17">
        <v>0.75906149999999994</v>
      </c>
      <c r="H40" s="106">
        <v>0.65263159999999998</v>
      </c>
      <c r="I40" s="106">
        <v>0.36363640000000003</v>
      </c>
      <c r="J40" s="70">
        <v>0.73246739999999999</v>
      </c>
      <c r="K40" s="17">
        <v>0.55357140000000005</v>
      </c>
      <c r="L40" s="17">
        <v>0.63434400000000002</v>
      </c>
      <c r="M40" s="17">
        <v>0.76717559999999996</v>
      </c>
      <c r="N40" s="195">
        <v>0.86270199999999997</v>
      </c>
      <c r="O40" s="195">
        <v>0.89942390000000005</v>
      </c>
      <c r="P40" s="195">
        <v>0.97894729999999996</v>
      </c>
      <c r="Q40" s="196">
        <v>1</v>
      </c>
    </row>
    <row r="41" spans="1:17" ht="18" customHeight="1" x14ac:dyDescent="0.25">
      <c r="A41" s="440">
        <v>1962</v>
      </c>
      <c r="B41" s="17"/>
      <c r="C41" s="17"/>
      <c r="D41" s="17"/>
      <c r="E41" s="17"/>
      <c r="F41" s="17"/>
      <c r="G41" s="17"/>
      <c r="H41" s="106"/>
      <c r="I41" s="106"/>
      <c r="J41" s="70"/>
      <c r="K41" s="17"/>
      <c r="L41" s="17"/>
      <c r="M41" s="17"/>
      <c r="N41" s="195"/>
      <c r="O41" s="195"/>
      <c r="P41" s="195"/>
      <c r="Q41" s="196"/>
    </row>
    <row r="42" spans="1:17" x14ac:dyDescent="0.25">
      <c r="A42" s="594"/>
      <c r="B42" s="557" t="s">
        <v>151</v>
      </c>
      <c r="C42" s="558"/>
      <c r="D42" s="558"/>
      <c r="E42" s="558"/>
      <c r="F42" s="558"/>
      <c r="G42" s="558"/>
      <c r="H42" s="558"/>
      <c r="I42" s="558"/>
      <c r="J42" s="557" t="s">
        <v>503</v>
      </c>
      <c r="K42" s="558"/>
      <c r="L42" s="558"/>
      <c r="M42" s="558"/>
      <c r="N42" s="558"/>
      <c r="O42" s="558"/>
      <c r="P42" s="558"/>
      <c r="Q42" s="563"/>
    </row>
    <row r="43" spans="1:17" x14ac:dyDescent="0.25">
      <c r="A43" s="596"/>
      <c r="B43" s="8" t="s">
        <v>117</v>
      </c>
      <c r="C43" s="11" t="s">
        <v>23</v>
      </c>
      <c r="D43" s="11" t="s">
        <v>24</v>
      </c>
      <c r="E43" s="11" t="s">
        <v>25</v>
      </c>
      <c r="F43" s="11" t="s">
        <v>26</v>
      </c>
      <c r="G43" s="11" t="s">
        <v>27</v>
      </c>
      <c r="H43" s="11" t="s">
        <v>28</v>
      </c>
      <c r="I43" s="13" t="s">
        <v>29</v>
      </c>
      <c r="J43" s="8" t="s">
        <v>117</v>
      </c>
      <c r="K43" s="11" t="s">
        <v>23</v>
      </c>
      <c r="L43" s="11" t="s">
        <v>24</v>
      </c>
      <c r="M43" s="11" t="s">
        <v>25</v>
      </c>
      <c r="N43" s="11" t="s">
        <v>26</v>
      </c>
      <c r="O43" s="11" t="s">
        <v>27</v>
      </c>
      <c r="P43" s="11" t="s">
        <v>28</v>
      </c>
      <c r="Q43" s="155" t="s">
        <v>29</v>
      </c>
    </row>
    <row r="44" spans="1:17" x14ac:dyDescent="0.25">
      <c r="A44" s="171"/>
      <c r="B44" s="639" t="s">
        <v>150</v>
      </c>
      <c r="C44" s="578"/>
      <c r="D44" s="578"/>
      <c r="E44" s="578"/>
      <c r="F44" s="578"/>
      <c r="G44" s="578"/>
      <c r="H44" s="578"/>
      <c r="I44" s="578"/>
      <c r="J44" s="578"/>
      <c r="K44" s="578"/>
      <c r="L44" s="578"/>
      <c r="M44" s="578"/>
      <c r="N44" s="578"/>
      <c r="O44" s="578"/>
      <c r="P44" s="578"/>
      <c r="Q44" s="579"/>
    </row>
    <row r="45" spans="1:17" ht="1.95" customHeight="1" x14ac:dyDescent="0.25">
      <c r="A45" s="112"/>
      <c r="B45" s="5" t="s">
        <v>147</v>
      </c>
      <c r="C45" s="5" t="s">
        <v>413</v>
      </c>
      <c r="D45" s="5" t="s">
        <v>414</v>
      </c>
      <c r="E45" s="5" t="s">
        <v>415</v>
      </c>
      <c r="F45" s="5" t="s">
        <v>416</v>
      </c>
      <c r="G45" s="5" t="s">
        <v>152</v>
      </c>
      <c r="H45" s="384" t="s">
        <v>153</v>
      </c>
      <c r="I45" s="9" t="s">
        <v>154</v>
      </c>
      <c r="J45" s="69" t="s">
        <v>502</v>
      </c>
      <c r="K45" s="9" t="s">
        <v>504</v>
      </c>
      <c r="L45" s="9" t="s">
        <v>505</v>
      </c>
      <c r="M45" s="9" t="s">
        <v>506</v>
      </c>
      <c r="N45" s="193" t="s">
        <v>507</v>
      </c>
      <c r="O45" s="193" t="s">
        <v>494</v>
      </c>
      <c r="P45" s="193" t="s">
        <v>495</v>
      </c>
      <c r="Q45" s="194" t="s">
        <v>496</v>
      </c>
    </row>
    <row r="46" spans="1:17" ht="18" customHeight="1" x14ac:dyDescent="0.25">
      <c r="A46" s="114">
        <v>1872</v>
      </c>
      <c r="B46" s="17">
        <v>0.86649469999999995</v>
      </c>
      <c r="C46" s="17">
        <v>0.88059699999999996</v>
      </c>
      <c r="D46" s="17">
        <v>0.92268039999999996</v>
      </c>
      <c r="E46" s="17">
        <v>0.91634979999999999</v>
      </c>
      <c r="F46" s="17">
        <v>0.89754100000000003</v>
      </c>
      <c r="G46" s="17">
        <v>0.79954440000000004</v>
      </c>
      <c r="H46" s="106">
        <v>0.83665339999999999</v>
      </c>
      <c r="I46" s="106">
        <v>0.51851849999999999</v>
      </c>
      <c r="J46" s="70">
        <v>0.49371169999999998</v>
      </c>
      <c r="K46" s="17">
        <v>0.641791</v>
      </c>
      <c r="L46" s="17">
        <v>0.43814429999999999</v>
      </c>
      <c r="M46" s="17">
        <v>0.42395440000000001</v>
      </c>
      <c r="N46" s="195">
        <v>0.43442619999999998</v>
      </c>
      <c r="O46" s="195">
        <v>0.56492019999999998</v>
      </c>
      <c r="P46" s="195">
        <v>0.5219123</v>
      </c>
      <c r="Q46" s="196">
        <v>0.8518519</v>
      </c>
    </row>
    <row r="47" spans="1:17" ht="18" customHeight="1" x14ac:dyDescent="0.25">
      <c r="A47" s="114">
        <v>1882</v>
      </c>
      <c r="B47" s="17">
        <v>0.86707880000000004</v>
      </c>
      <c r="C47" s="17">
        <v>0.86799890000000002</v>
      </c>
      <c r="D47" s="17">
        <v>0.92070660000000004</v>
      </c>
      <c r="E47" s="17">
        <v>0.8940787</v>
      </c>
      <c r="F47" s="17">
        <v>0.89555910000000005</v>
      </c>
      <c r="G47" s="17">
        <v>0.85732560000000002</v>
      </c>
      <c r="H47" s="106">
        <v>0.74708430000000003</v>
      </c>
      <c r="I47" s="106">
        <v>0.75123390000000001</v>
      </c>
      <c r="J47" s="70">
        <v>0.55044590000000004</v>
      </c>
      <c r="K47" s="17">
        <v>0.66704200000000002</v>
      </c>
      <c r="L47" s="17">
        <v>0.43837310000000002</v>
      </c>
      <c r="M47" s="17">
        <v>0.53940030000000005</v>
      </c>
      <c r="N47" s="195">
        <v>0.48677569999999998</v>
      </c>
      <c r="O47" s="195">
        <v>0.57179389999999997</v>
      </c>
      <c r="P47" s="195">
        <v>0.66311229999999999</v>
      </c>
      <c r="Q47" s="196">
        <v>0.53701880000000002</v>
      </c>
    </row>
    <row r="48" spans="1:17" ht="18" customHeight="1" x14ac:dyDescent="0.25">
      <c r="A48" s="277">
        <v>1892</v>
      </c>
      <c r="B48" s="17">
        <v>0.87425889999999995</v>
      </c>
      <c r="C48" s="17">
        <v>0.86607140000000005</v>
      </c>
      <c r="D48" s="17">
        <v>0.93117490000000003</v>
      </c>
      <c r="E48" s="17">
        <v>0.88224950000000002</v>
      </c>
      <c r="F48" s="17">
        <v>0.87595749999999994</v>
      </c>
      <c r="G48" s="17">
        <v>0.8843493</v>
      </c>
      <c r="H48" s="106">
        <v>0.85965320000000001</v>
      </c>
      <c r="I48" s="106">
        <v>0.85797100000000004</v>
      </c>
      <c r="J48" s="70">
        <v>0.51709070000000001</v>
      </c>
      <c r="K48" s="17">
        <v>0.65982149999999995</v>
      </c>
      <c r="L48" s="17">
        <v>0.4864289</v>
      </c>
      <c r="M48" s="17">
        <v>0.49970710000000002</v>
      </c>
      <c r="N48" s="195">
        <v>0.57071300000000003</v>
      </c>
      <c r="O48" s="195">
        <v>0.4406735</v>
      </c>
      <c r="P48" s="195">
        <v>0.5579191</v>
      </c>
      <c r="Q48" s="196">
        <v>0.52971020000000002</v>
      </c>
    </row>
    <row r="49" spans="1:17" ht="18" customHeight="1" x14ac:dyDescent="0.25">
      <c r="A49" s="289">
        <v>1897</v>
      </c>
      <c r="B49" s="17">
        <v>0.85466969999999998</v>
      </c>
      <c r="C49" s="17">
        <v>0.88157890000000005</v>
      </c>
      <c r="D49" s="17">
        <v>0.91528929999999997</v>
      </c>
      <c r="E49" s="17">
        <v>0.89009280000000002</v>
      </c>
      <c r="F49" s="17">
        <v>0.89734720000000001</v>
      </c>
      <c r="G49" s="17">
        <v>0.83024249999999999</v>
      </c>
      <c r="H49" s="106">
        <v>0.78028169999999997</v>
      </c>
      <c r="I49" s="106">
        <v>0.92631580000000002</v>
      </c>
      <c r="J49" s="70">
        <v>0.51116170000000005</v>
      </c>
      <c r="K49" s="17">
        <v>0.51315789999999994</v>
      </c>
      <c r="L49" s="17">
        <v>0.44008259999999999</v>
      </c>
      <c r="M49" s="17">
        <v>0.45665630000000001</v>
      </c>
      <c r="N49" s="195">
        <v>0.50749710000000003</v>
      </c>
      <c r="O49" s="195">
        <v>0.5649073</v>
      </c>
      <c r="P49" s="195">
        <v>0.56338029999999995</v>
      </c>
      <c r="Q49" s="196">
        <v>0.48421049999999999</v>
      </c>
    </row>
    <row r="50" spans="1:17" ht="18" customHeight="1" x14ac:dyDescent="0.25">
      <c r="A50" s="342">
        <v>1907</v>
      </c>
      <c r="B50" s="17">
        <v>0.86582599999999998</v>
      </c>
      <c r="C50" s="17">
        <v>0.82080920000000002</v>
      </c>
      <c r="D50" s="17">
        <v>0.83454539999999999</v>
      </c>
      <c r="E50" s="17">
        <v>0.83529410000000004</v>
      </c>
      <c r="F50" s="17">
        <v>0.87440079999999998</v>
      </c>
      <c r="G50" s="17">
        <v>0.84895100000000001</v>
      </c>
      <c r="H50" s="106">
        <v>0.90631810000000002</v>
      </c>
      <c r="I50" s="106">
        <v>0.875</v>
      </c>
      <c r="J50" s="70">
        <v>0.59106890000000001</v>
      </c>
      <c r="K50" s="17">
        <v>0.65317919999999996</v>
      </c>
      <c r="L50" s="17">
        <v>0.54909090000000005</v>
      </c>
      <c r="M50" s="17">
        <v>0.57433149999999999</v>
      </c>
      <c r="N50" s="195">
        <v>0.59156280000000006</v>
      </c>
      <c r="O50" s="195">
        <v>0.59020980000000001</v>
      </c>
      <c r="P50" s="195">
        <v>0.5947713</v>
      </c>
      <c r="Q50" s="196">
        <v>0.67857140000000005</v>
      </c>
    </row>
    <row r="51" spans="1:17" ht="18" customHeight="1" x14ac:dyDescent="0.25">
      <c r="A51" s="114">
        <v>1912</v>
      </c>
      <c r="B51" s="17">
        <v>0.84308070000000002</v>
      </c>
      <c r="C51" s="17">
        <v>0.88950280000000004</v>
      </c>
      <c r="D51" s="17">
        <v>0.85160199999999997</v>
      </c>
      <c r="E51" s="17">
        <v>0.85476719999999995</v>
      </c>
      <c r="F51" s="17">
        <v>0.83511159999999995</v>
      </c>
      <c r="G51" s="17">
        <v>0.84988710000000001</v>
      </c>
      <c r="H51" s="106">
        <v>0.78772379999999997</v>
      </c>
      <c r="I51" s="106">
        <v>0.8106061</v>
      </c>
      <c r="J51" s="70">
        <v>0.53644970000000003</v>
      </c>
      <c r="K51" s="17">
        <v>0.4917127</v>
      </c>
      <c r="L51" s="17">
        <v>0.46711639999999999</v>
      </c>
      <c r="M51" s="17">
        <v>0.4700665</v>
      </c>
      <c r="N51" s="195">
        <v>0.50630459999999999</v>
      </c>
      <c r="O51" s="195">
        <v>0.56207669999999998</v>
      </c>
      <c r="P51" s="195">
        <v>0.66496160000000004</v>
      </c>
      <c r="Q51" s="196">
        <v>0.65151510000000001</v>
      </c>
    </row>
    <row r="52" spans="1:17" ht="18" customHeight="1" x14ac:dyDescent="0.25">
      <c r="A52" s="114">
        <v>1922</v>
      </c>
      <c r="B52" s="17">
        <v>0.87072099999999997</v>
      </c>
      <c r="C52" s="17">
        <v>0.89820359999999999</v>
      </c>
      <c r="D52" s="17">
        <v>0.85891090000000003</v>
      </c>
      <c r="E52" s="17">
        <v>0.88044690000000003</v>
      </c>
      <c r="F52" s="17">
        <v>0.94401380000000001</v>
      </c>
      <c r="G52" s="17">
        <v>0.85626100000000005</v>
      </c>
      <c r="H52" s="106">
        <v>0.7913386</v>
      </c>
      <c r="I52" s="106">
        <v>0.64754100000000003</v>
      </c>
      <c r="J52" s="70">
        <v>0.53738770000000002</v>
      </c>
      <c r="K52" s="17">
        <v>0.37724550000000001</v>
      </c>
      <c r="L52" s="17">
        <v>0.41089110000000001</v>
      </c>
      <c r="M52" s="17">
        <v>0.46815639999999997</v>
      </c>
      <c r="N52" s="195">
        <v>0.51765720000000004</v>
      </c>
      <c r="O52" s="195">
        <v>0.5493827</v>
      </c>
      <c r="P52" s="195">
        <v>0.68897640000000004</v>
      </c>
      <c r="Q52" s="196">
        <v>0.86065570000000002</v>
      </c>
    </row>
    <row r="53" spans="1:17" ht="18" customHeight="1" x14ac:dyDescent="0.25">
      <c r="A53" s="114">
        <v>1927</v>
      </c>
      <c r="B53" s="17">
        <v>0.86805690000000002</v>
      </c>
      <c r="C53" s="17">
        <v>0.86577179999999998</v>
      </c>
      <c r="D53" s="17">
        <v>0.8708709</v>
      </c>
      <c r="E53" s="17">
        <v>0.90096620000000005</v>
      </c>
      <c r="F53" s="17">
        <v>0.8805849</v>
      </c>
      <c r="G53" s="17">
        <v>0.84951030000000005</v>
      </c>
      <c r="H53" s="106">
        <v>0.83025210000000005</v>
      </c>
      <c r="I53" s="106">
        <v>0.69473680000000004</v>
      </c>
      <c r="J53" s="70">
        <v>0.49639450000000002</v>
      </c>
      <c r="K53" s="17">
        <v>0.4899329</v>
      </c>
      <c r="L53" s="17">
        <v>0.50150150000000004</v>
      </c>
      <c r="M53" s="17">
        <v>0.3780193</v>
      </c>
      <c r="N53" s="195">
        <v>0.44191720000000001</v>
      </c>
      <c r="O53" s="195">
        <v>0.52003560000000004</v>
      </c>
      <c r="P53" s="195">
        <v>0.61680670000000004</v>
      </c>
      <c r="Q53" s="196">
        <v>0.69473680000000004</v>
      </c>
    </row>
    <row r="54" spans="1:17" ht="18" customHeight="1" x14ac:dyDescent="0.25">
      <c r="A54" s="114">
        <v>1932</v>
      </c>
      <c r="B54" s="17">
        <v>0.88413719999999996</v>
      </c>
      <c r="C54" s="17">
        <v>0.86713280000000004</v>
      </c>
      <c r="D54" s="17">
        <v>0.8955613</v>
      </c>
      <c r="E54" s="17">
        <v>0.91855200000000004</v>
      </c>
      <c r="F54" s="17">
        <v>0.87735850000000004</v>
      </c>
      <c r="G54" s="17">
        <v>0.88534480000000004</v>
      </c>
      <c r="H54" s="106">
        <v>0.85994760000000003</v>
      </c>
      <c r="I54" s="106">
        <v>0.82587060000000001</v>
      </c>
      <c r="J54" s="70">
        <v>0.48624719999999999</v>
      </c>
      <c r="K54" s="17">
        <v>0.54545460000000001</v>
      </c>
      <c r="L54" s="17">
        <v>0.58224540000000002</v>
      </c>
      <c r="M54" s="17">
        <v>0.3755656</v>
      </c>
      <c r="N54" s="195">
        <v>0.45454549999999999</v>
      </c>
      <c r="O54" s="195">
        <v>0.54396549999999999</v>
      </c>
      <c r="P54" s="195">
        <v>0.57853399999999999</v>
      </c>
      <c r="Q54" s="196">
        <v>0.62686569999999997</v>
      </c>
    </row>
    <row r="55" spans="1:17" ht="18" customHeight="1" x14ac:dyDescent="0.25">
      <c r="A55" s="440">
        <v>1937</v>
      </c>
      <c r="B55" s="17">
        <v>0.90650410000000003</v>
      </c>
      <c r="C55" s="17">
        <v>0.87234040000000002</v>
      </c>
      <c r="D55" s="17">
        <v>0.87370599999999998</v>
      </c>
      <c r="E55" s="17">
        <v>0.94162429999999997</v>
      </c>
      <c r="F55" s="17">
        <v>0.92342690000000005</v>
      </c>
      <c r="G55" s="17">
        <v>0.90229459999999995</v>
      </c>
      <c r="H55" s="106">
        <v>0.88363639999999999</v>
      </c>
      <c r="I55" s="106">
        <v>0.88421050000000001</v>
      </c>
      <c r="J55" s="70">
        <v>0.43733060000000001</v>
      </c>
      <c r="K55" s="17">
        <v>0.37588650000000001</v>
      </c>
      <c r="L55" s="17">
        <v>0.39544509999999999</v>
      </c>
      <c r="M55" s="17">
        <v>0.3464467</v>
      </c>
      <c r="N55" s="195">
        <v>0.36694460000000001</v>
      </c>
      <c r="O55" s="195">
        <v>0.48852699999999999</v>
      </c>
      <c r="P55" s="195">
        <v>0.56363640000000004</v>
      </c>
      <c r="Q55" s="196">
        <v>0.57192980000000004</v>
      </c>
    </row>
    <row r="56" spans="1:17" ht="18" customHeight="1" x14ac:dyDescent="0.25">
      <c r="A56" s="440">
        <v>1942</v>
      </c>
      <c r="B56" s="17">
        <v>0.87674220000000003</v>
      </c>
      <c r="C56" s="17">
        <v>0.8724575</v>
      </c>
      <c r="D56" s="17">
        <v>0.83803939999999999</v>
      </c>
      <c r="E56" s="17">
        <v>0.92206399999999999</v>
      </c>
      <c r="F56" s="17">
        <v>0.87921459999999996</v>
      </c>
      <c r="G56" s="17">
        <v>0.87929109999999999</v>
      </c>
      <c r="H56" s="106">
        <v>0.86228870000000002</v>
      </c>
      <c r="I56" s="106">
        <v>0.86081240000000003</v>
      </c>
      <c r="J56" s="70">
        <v>0.48460370000000003</v>
      </c>
      <c r="K56" s="17">
        <v>0.38646219999999998</v>
      </c>
      <c r="L56" s="17">
        <v>0.51296399999999998</v>
      </c>
      <c r="M56" s="17">
        <v>0.43060229999999999</v>
      </c>
      <c r="N56" s="195">
        <v>0.45557300000000001</v>
      </c>
      <c r="O56" s="195">
        <v>0.45624599999999998</v>
      </c>
      <c r="P56" s="195">
        <v>0.62183480000000002</v>
      </c>
      <c r="Q56" s="196">
        <v>0.5693899</v>
      </c>
    </row>
    <row r="57" spans="1:17" ht="18" customHeight="1" x14ac:dyDescent="0.25">
      <c r="A57" s="440">
        <v>1947</v>
      </c>
      <c r="B57" s="17">
        <v>0.89317729999999995</v>
      </c>
      <c r="C57" s="17">
        <v>1</v>
      </c>
      <c r="D57" s="17">
        <v>0.89891319999999997</v>
      </c>
      <c r="E57" s="17">
        <v>0.90103610000000001</v>
      </c>
      <c r="F57" s="17">
        <v>0.88247260000000005</v>
      </c>
      <c r="G57" s="17">
        <v>0.89159699999999997</v>
      </c>
      <c r="H57" s="106">
        <v>0.88479819999999998</v>
      </c>
      <c r="I57" s="106">
        <v>0.86355210000000004</v>
      </c>
      <c r="J57" s="70">
        <v>0.50628300000000004</v>
      </c>
      <c r="K57" s="17">
        <v>0.49606299999999998</v>
      </c>
      <c r="L57" s="17">
        <v>0.45696049999999999</v>
      </c>
      <c r="M57" s="17">
        <v>0.48960749999999997</v>
      </c>
      <c r="N57" s="195">
        <v>0.55850929999999999</v>
      </c>
      <c r="O57" s="195">
        <v>0.50239040000000001</v>
      </c>
      <c r="P57" s="195">
        <v>0.48261340000000003</v>
      </c>
      <c r="Q57" s="196">
        <v>0.58880239999999995</v>
      </c>
    </row>
    <row r="58" spans="1:17" ht="18" customHeight="1" x14ac:dyDescent="0.25">
      <c r="A58" s="440">
        <v>1952</v>
      </c>
      <c r="B58" s="17">
        <v>0.8569542</v>
      </c>
      <c r="C58" s="17">
        <v>1</v>
      </c>
      <c r="D58" s="17">
        <v>0.88172039999999996</v>
      </c>
      <c r="E58" s="17">
        <v>0.82120579999999999</v>
      </c>
      <c r="F58" s="17">
        <v>0.87362640000000003</v>
      </c>
      <c r="G58" s="17">
        <v>0.85382829999999998</v>
      </c>
      <c r="H58" s="106">
        <v>0.86738709999999997</v>
      </c>
      <c r="I58" s="106">
        <v>0.77210889999999999</v>
      </c>
      <c r="J58" s="70">
        <v>0.578125</v>
      </c>
      <c r="K58" s="17">
        <v>0.27777780000000002</v>
      </c>
      <c r="L58" s="17">
        <v>0.56989250000000002</v>
      </c>
      <c r="M58" s="17">
        <v>0.60083160000000002</v>
      </c>
      <c r="N58" s="195">
        <v>0.56227110000000002</v>
      </c>
      <c r="O58" s="195">
        <v>0.5514308</v>
      </c>
      <c r="P58" s="195">
        <v>0.58840859999999995</v>
      </c>
      <c r="Q58" s="196">
        <v>0.73469390000000001</v>
      </c>
    </row>
    <row r="59" spans="1:17" ht="18" customHeight="1" x14ac:dyDescent="0.25">
      <c r="A59" s="440">
        <v>1957</v>
      </c>
      <c r="B59" s="17">
        <v>0.77981069999999997</v>
      </c>
      <c r="C59" s="17">
        <v>0.32326820000000001</v>
      </c>
      <c r="D59" s="17">
        <v>0.61537799999999998</v>
      </c>
      <c r="E59" s="17">
        <v>0.77294799999999997</v>
      </c>
      <c r="F59" s="17">
        <v>0.75495760000000001</v>
      </c>
      <c r="G59" s="17">
        <v>0.79175320000000005</v>
      </c>
      <c r="H59" s="106">
        <v>0.80064460000000004</v>
      </c>
      <c r="I59" s="106">
        <v>0.80447139999999995</v>
      </c>
      <c r="J59" s="70">
        <v>0.73336199999999996</v>
      </c>
      <c r="K59" s="17">
        <v>0.67673179999999999</v>
      </c>
      <c r="L59" s="17">
        <v>0.89868199999999998</v>
      </c>
      <c r="M59" s="17">
        <v>0.6247357</v>
      </c>
      <c r="N59" s="195">
        <v>0.73132439999999999</v>
      </c>
      <c r="O59" s="195">
        <v>0.7377186</v>
      </c>
      <c r="P59" s="195">
        <v>0.73901410000000001</v>
      </c>
      <c r="Q59" s="196">
        <v>0.72142479999999998</v>
      </c>
    </row>
    <row r="60" spans="1:17" ht="18" customHeight="1" x14ac:dyDescent="0.25">
      <c r="A60" s="440">
        <v>1962</v>
      </c>
      <c r="B60" s="17"/>
      <c r="C60" s="17"/>
      <c r="D60" s="17"/>
      <c r="E60" s="17"/>
      <c r="F60" s="17"/>
      <c r="G60" s="17"/>
      <c r="H60" s="106"/>
      <c r="I60" s="106"/>
      <c r="J60" s="70"/>
      <c r="K60" s="17"/>
      <c r="L60" s="17"/>
      <c r="M60" s="17"/>
      <c r="N60" s="195"/>
      <c r="O60" s="195"/>
      <c r="P60" s="195"/>
      <c r="Q60" s="196"/>
    </row>
    <row r="61" spans="1:17" x14ac:dyDescent="0.25">
      <c r="A61" s="312"/>
      <c r="B61" s="639" t="s">
        <v>159</v>
      </c>
      <c r="C61" s="578"/>
      <c r="D61" s="578"/>
      <c r="E61" s="578"/>
      <c r="F61" s="578"/>
      <c r="G61" s="578"/>
      <c r="H61" s="578"/>
      <c r="I61" s="578"/>
      <c r="J61" s="578"/>
      <c r="K61" s="578"/>
      <c r="L61" s="578"/>
      <c r="M61" s="578"/>
      <c r="N61" s="578"/>
      <c r="O61" s="578"/>
      <c r="P61" s="578"/>
      <c r="Q61" s="579"/>
    </row>
    <row r="62" spans="1:17" ht="1.5" customHeight="1" x14ac:dyDescent="0.25">
      <c r="A62" s="341"/>
      <c r="B62" s="385" t="s">
        <v>147</v>
      </c>
      <c r="C62" s="382" t="s">
        <v>413</v>
      </c>
      <c r="D62" s="382" t="s">
        <v>414</v>
      </c>
      <c r="E62" s="382" t="s">
        <v>415</v>
      </c>
      <c r="F62" s="382" t="s">
        <v>416</v>
      </c>
      <c r="G62" s="382" t="s">
        <v>152</v>
      </c>
      <c r="H62" s="382" t="s">
        <v>153</v>
      </c>
      <c r="I62" s="382" t="s">
        <v>154</v>
      </c>
      <c r="J62" s="9" t="s">
        <v>502</v>
      </c>
      <c r="K62" s="382" t="s">
        <v>504</v>
      </c>
      <c r="L62" s="382" t="s">
        <v>505</v>
      </c>
      <c r="M62" s="382" t="s">
        <v>506</v>
      </c>
      <c r="N62" s="382" t="s">
        <v>507</v>
      </c>
      <c r="O62" s="382" t="s">
        <v>494</v>
      </c>
      <c r="P62" s="382" t="s">
        <v>495</v>
      </c>
      <c r="Q62" s="383" t="s">
        <v>496</v>
      </c>
    </row>
    <row r="63" spans="1:17" ht="18" customHeight="1" x14ac:dyDescent="0.25">
      <c r="A63" s="313">
        <v>1872</v>
      </c>
      <c r="B63" s="17">
        <v>0.8660852</v>
      </c>
      <c r="C63" s="17">
        <v>0.76923079999999999</v>
      </c>
      <c r="D63" s="17">
        <v>0.94475140000000002</v>
      </c>
      <c r="E63" s="17">
        <v>0.96103890000000003</v>
      </c>
      <c r="F63" s="17">
        <v>0.88988100000000003</v>
      </c>
      <c r="G63" s="17">
        <v>0.77846150000000003</v>
      </c>
      <c r="H63" s="106">
        <v>0.84816749999999996</v>
      </c>
      <c r="I63" s="106">
        <v>0.6086956</v>
      </c>
      <c r="J63" s="70">
        <v>0.48281170000000001</v>
      </c>
      <c r="K63" s="17">
        <v>0.46153850000000002</v>
      </c>
      <c r="L63" s="17">
        <v>0.38121549999999998</v>
      </c>
      <c r="M63" s="17">
        <v>0.34740260000000001</v>
      </c>
      <c r="N63" s="195">
        <v>0.47023809999999999</v>
      </c>
      <c r="O63" s="195">
        <v>0.59076919999999999</v>
      </c>
      <c r="P63" s="195">
        <v>0.57068059999999998</v>
      </c>
      <c r="Q63" s="196">
        <v>0.82608689999999996</v>
      </c>
    </row>
    <row r="64" spans="1:17" ht="18" customHeight="1" x14ac:dyDescent="0.25">
      <c r="A64" s="313">
        <v>1882</v>
      </c>
      <c r="B64" s="17">
        <v>0.87323360000000005</v>
      </c>
      <c r="C64" s="17">
        <v>0.91407870000000002</v>
      </c>
      <c r="D64" s="17">
        <v>0.91735540000000004</v>
      </c>
      <c r="E64" s="17">
        <v>0.89121439999999996</v>
      </c>
      <c r="F64" s="17">
        <v>0.91790910000000003</v>
      </c>
      <c r="G64" s="17">
        <v>0.84577349999999996</v>
      </c>
      <c r="H64" s="106">
        <v>0.79227049999999999</v>
      </c>
      <c r="I64" s="106">
        <v>0.80806979999999995</v>
      </c>
      <c r="J64" s="70">
        <v>0.51727100000000004</v>
      </c>
      <c r="K64" s="17">
        <v>0.53416149999999996</v>
      </c>
      <c r="L64" s="17">
        <v>0.42436220000000002</v>
      </c>
      <c r="M64" s="17">
        <v>0.49149029999999999</v>
      </c>
      <c r="N64" s="195">
        <v>0.46306770000000003</v>
      </c>
      <c r="O64" s="195">
        <v>0.56557570000000001</v>
      </c>
      <c r="P64" s="195">
        <v>0.64646459999999994</v>
      </c>
      <c r="Q64" s="196">
        <v>0.48854959999999997</v>
      </c>
    </row>
    <row r="65" spans="1:17" ht="18" customHeight="1" x14ac:dyDescent="0.25">
      <c r="A65" s="313">
        <v>1892</v>
      </c>
      <c r="B65" s="17">
        <v>0.88198600000000005</v>
      </c>
      <c r="C65" s="17">
        <v>0.80087520000000001</v>
      </c>
      <c r="D65" s="17">
        <v>0.92798069999999999</v>
      </c>
      <c r="E65" s="17">
        <v>0.88215259999999995</v>
      </c>
      <c r="F65" s="17">
        <v>0.89515149999999999</v>
      </c>
      <c r="G65" s="17">
        <v>0.90305170000000001</v>
      </c>
      <c r="H65" s="106">
        <v>0.87865499999999996</v>
      </c>
      <c r="I65" s="106">
        <v>0.91431359999999995</v>
      </c>
      <c r="J65" s="70">
        <v>0.49449979999999999</v>
      </c>
      <c r="K65" s="17">
        <v>0.80087520000000001</v>
      </c>
      <c r="L65" s="17">
        <v>0.396623</v>
      </c>
      <c r="M65" s="17">
        <v>0.49704809999999999</v>
      </c>
      <c r="N65" s="195">
        <v>0.52303029999999995</v>
      </c>
      <c r="O65" s="195">
        <v>0.44194270000000002</v>
      </c>
      <c r="P65" s="195">
        <v>0.57660820000000002</v>
      </c>
      <c r="Q65" s="196">
        <v>0.46445959999999997</v>
      </c>
    </row>
    <row r="66" spans="1:17" ht="18" customHeight="1" x14ac:dyDescent="0.25">
      <c r="A66" s="313">
        <v>1897</v>
      </c>
      <c r="B66" s="17">
        <v>0.84841319999999998</v>
      </c>
      <c r="C66" s="17">
        <v>0.91489359999999997</v>
      </c>
      <c r="D66" s="17">
        <v>0.91791049999999996</v>
      </c>
      <c r="E66" s="17">
        <v>0.87710849999999996</v>
      </c>
      <c r="F66" s="17">
        <v>0.88013140000000001</v>
      </c>
      <c r="G66" s="17">
        <v>0.81407940000000001</v>
      </c>
      <c r="H66" s="106">
        <v>0.82638889999999998</v>
      </c>
      <c r="I66" s="106">
        <v>0.96551719999999996</v>
      </c>
      <c r="J66" s="70">
        <v>0.49358540000000001</v>
      </c>
      <c r="K66" s="17">
        <v>0.40425529999999998</v>
      </c>
      <c r="L66" s="17">
        <v>0.36940299999999998</v>
      </c>
      <c r="M66" s="17">
        <v>0.4</v>
      </c>
      <c r="N66" s="195">
        <v>0.54022990000000004</v>
      </c>
      <c r="O66" s="195">
        <v>0.55054150000000002</v>
      </c>
      <c r="P66" s="195">
        <v>0.54166669999999995</v>
      </c>
      <c r="Q66" s="196">
        <v>0.48275859999999998</v>
      </c>
    </row>
    <row r="67" spans="1:17" ht="18" customHeight="1" x14ac:dyDescent="0.25">
      <c r="A67" s="342">
        <v>1907</v>
      </c>
      <c r="B67" s="17">
        <v>0.89171979999999995</v>
      </c>
      <c r="C67" s="17">
        <v>0.66153850000000003</v>
      </c>
      <c r="D67" s="17">
        <v>0.84810129999999995</v>
      </c>
      <c r="E67" s="17">
        <v>0.87928220000000001</v>
      </c>
      <c r="F67" s="17">
        <v>0.91824819999999996</v>
      </c>
      <c r="G67" s="17">
        <v>0.86023620000000001</v>
      </c>
      <c r="H67" s="106">
        <v>0.92121209999999998</v>
      </c>
      <c r="I67" s="106">
        <v>0.94444439999999996</v>
      </c>
      <c r="J67" s="70">
        <v>0.56719739999999996</v>
      </c>
      <c r="K67" s="17">
        <v>0.69230769999999997</v>
      </c>
      <c r="L67" s="17">
        <v>0.5443038</v>
      </c>
      <c r="M67" s="17">
        <v>0.54322999999999999</v>
      </c>
      <c r="N67" s="195">
        <v>0.55474449999999997</v>
      </c>
      <c r="O67" s="195">
        <v>0.57874020000000004</v>
      </c>
      <c r="P67" s="195">
        <v>0.51515149999999998</v>
      </c>
      <c r="Q67" s="196">
        <v>0.72222220000000004</v>
      </c>
    </row>
    <row r="68" spans="1:17" ht="18" customHeight="1" x14ac:dyDescent="0.25">
      <c r="A68" s="313">
        <v>1912</v>
      </c>
      <c r="B68" s="17">
        <v>0.85626539999999995</v>
      </c>
      <c r="C68" s="17">
        <v>0.91176469999999998</v>
      </c>
      <c r="D68" s="17">
        <v>0.81761010000000001</v>
      </c>
      <c r="E68" s="17">
        <v>0.86111110000000002</v>
      </c>
      <c r="F68" s="17">
        <v>0.88292009999999999</v>
      </c>
      <c r="G68" s="17">
        <v>0.86119869999999998</v>
      </c>
      <c r="H68" s="106">
        <v>0.81847130000000001</v>
      </c>
      <c r="I68" s="106">
        <v>0.78899090000000005</v>
      </c>
      <c r="J68" s="70">
        <v>0.53900490000000001</v>
      </c>
      <c r="K68" s="17">
        <v>0.26470589999999999</v>
      </c>
      <c r="L68" s="17">
        <v>0.60377360000000002</v>
      </c>
      <c r="M68" s="17">
        <v>0.44607839999999999</v>
      </c>
      <c r="N68" s="195">
        <v>0.46969699999999998</v>
      </c>
      <c r="O68" s="195">
        <v>0.57097790000000004</v>
      </c>
      <c r="P68" s="195">
        <v>0.65923569999999998</v>
      </c>
      <c r="Q68" s="196">
        <v>0.68807339999999995</v>
      </c>
    </row>
    <row r="69" spans="1:17" ht="18" customHeight="1" x14ac:dyDescent="0.25">
      <c r="A69" s="313">
        <v>1922</v>
      </c>
      <c r="B69" s="17">
        <v>0.87931040000000005</v>
      </c>
      <c r="C69" s="17">
        <v>0.86486490000000005</v>
      </c>
      <c r="D69" s="17">
        <v>0.915493</v>
      </c>
      <c r="E69" s="17">
        <v>0.8892989</v>
      </c>
      <c r="F69" s="17">
        <v>0.94563839999999999</v>
      </c>
      <c r="G69" s="17">
        <v>0.85452459999999997</v>
      </c>
      <c r="H69" s="106">
        <v>0.82305629999999996</v>
      </c>
      <c r="I69" s="106">
        <v>0.73469390000000001</v>
      </c>
      <c r="J69" s="70">
        <v>0.52713399999999999</v>
      </c>
      <c r="K69" s="17">
        <v>0.40540540000000003</v>
      </c>
      <c r="L69" s="17">
        <v>0.3051643</v>
      </c>
      <c r="M69" s="17">
        <v>0.37822879999999998</v>
      </c>
      <c r="N69" s="195">
        <v>0.52085970000000004</v>
      </c>
      <c r="O69" s="195">
        <v>0.55899200000000004</v>
      </c>
      <c r="P69" s="195">
        <v>0.61930289999999999</v>
      </c>
      <c r="Q69" s="196">
        <v>0.84693879999999999</v>
      </c>
    </row>
    <row r="70" spans="1:17" ht="18" customHeight="1" x14ac:dyDescent="0.25">
      <c r="A70" s="313">
        <v>1927</v>
      </c>
      <c r="B70" s="17">
        <v>0.87273690000000004</v>
      </c>
      <c r="C70" s="17">
        <v>1</v>
      </c>
      <c r="D70" s="17">
        <v>0.89873420000000004</v>
      </c>
      <c r="E70" s="17">
        <v>0.90909090000000004</v>
      </c>
      <c r="F70" s="17">
        <v>0.87473230000000002</v>
      </c>
      <c r="G70" s="17">
        <v>0.84409800000000001</v>
      </c>
      <c r="H70" s="106">
        <v>0.82102909999999996</v>
      </c>
      <c r="I70" s="106">
        <v>0.73809519999999995</v>
      </c>
      <c r="J70" s="70">
        <v>0.4869542</v>
      </c>
      <c r="K70" s="17">
        <v>0.40540540000000003</v>
      </c>
      <c r="L70" s="17">
        <v>0.4683544</v>
      </c>
      <c r="M70" s="17">
        <v>0.34090910000000002</v>
      </c>
      <c r="N70" s="195">
        <v>0.45396150000000002</v>
      </c>
      <c r="O70" s="195">
        <v>0.48886420000000003</v>
      </c>
      <c r="P70" s="195">
        <v>0.63310960000000005</v>
      </c>
      <c r="Q70" s="196">
        <v>0.65476190000000001</v>
      </c>
    </row>
    <row r="71" spans="1:17" ht="18" customHeight="1" x14ac:dyDescent="0.25">
      <c r="A71" s="313">
        <v>1932</v>
      </c>
      <c r="B71" s="17">
        <v>0.88043179999999999</v>
      </c>
      <c r="C71" s="17">
        <v>0.79310349999999996</v>
      </c>
      <c r="D71" s="17">
        <v>0.84</v>
      </c>
      <c r="E71" s="17">
        <v>0.93027519999999997</v>
      </c>
      <c r="F71" s="17">
        <v>0.86294420000000005</v>
      </c>
      <c r="G71" s="17">
        <v>0.88302749999999997</v>
      </c>
      <c r="H71" s="106">
        <v>0.88698630000000001</v>
      </c>
      <c r="I71" s="106">
        <v>0.83734940000000002</v>
      </c>
      <c r="J71" s="70">
        <v>0.49543320000000002</v>
      </c>
      <c r="K71" s="17">
        <v>0.41379310000000002</v>
      </c>
      <c r="L71" s="17">
        <v>0.55555560000000004</v>
      </c>
      <c r="M71" s="17">
        <v>0.37247710000000001</v>
      </c>
      <c r="N71" s="195">
        <v>0.44543149999999998</v>
      </c>
      <c r="O71" s="195">
        <v>0.5412844</v>
      </c>
      <c r="P71" s="195">
        <v>0.55993150000000003</v>
      </c>
      <c r="Q71" s="196">
        <v>0.63855419999999996</v>
      </c>
    </row>
    <row r="72" spans="1:17" ht="18" customHeight="1" x14ac:dyDescent="0.25">
      <c r="A72" s="440">
        <v>1937</v>
      </c>
      <c r="B72" s="17">
        <v>0.90725120000000004</v>
      </c>
      <c r="C72" s="17">
        <v>0.94805189999999995</v>
      </c>
      <c r="D72" s="17">
        <v>0.85234900000000002</v>
      </c>
      <c r="E72" s="17">
        <v>0.95131840000000001</v>
      </c>
      <c r="F72" s="17">
        <v>0.92073830000000001</v>
      </c>
      <c r="G72" s="17">
        <v>0.90686270000000002</v>
      </c>
      <c r="H72" s="106">
        <v>0.884127</v>
      </c>
      <c r="I72" s="106">
        <v>0.8913044</v>
      </c>
      <c r="J72" s="70">
        <v>0.41652610000000001</v>
      </c>
      <c r="K72" s="17">
        <v>0.16883119999999999</v>
      </c>
      <c r="L72" s="17">
        <v>0.38255030000000001</v>
      </c>
      <c r="M72" s="17">
        <v>0.2758621</v>
      </c>
      <c r="N72" s="195">
        <v>0.34961999999999999</v>
      </c>
      <c r="O72" s="195">
        <v>0.45686270000000001</v>
      </c>
      <c r="P72" s="195">
        <v>0.54920639999999998</v>
      </c>
      <c r="Q72" s="196">
        <v>0.6</v>
      </c>
    </row>
    <row r="73" spans="1:17" ht="18" customHeight="1" x14ac:dyDescent="0.25">
      <c r="A73" s="440">
        <v>1942</v>
      </c>
      <c r="B73" s="17">
        <v>0.8772103</v>
      </c>
      <c r="C73" s="17">
        <v>0.85714290000000004</v>
      </c>
      <c r="D73" s="17">
        <v>0.8516378</v>
      </c>
      <c r="E73" s="17">
        <v>0.9165835</v>
      </c>
      <c r="F73" s="17">
        <v>0.88426579999999999</v>
      </c>
      <c r="G73" s="17">
        <v>0.87129610000000002</v>
      </c>
      <c r="H73" s="106">
        <v>0.87641080000000005</v>
      </c>
      <c r="I73" s="106">
        <v>0.8415473</v>
      </c>
      <c r="J73" s="70">
        <v>0.47994189999999998</v>
      </c>
      <c r="K73" s="17">
        <v>0.28571429999999998</v>
      </c>
      <c r="L73" s="17">
        <v>0.48347960000000001</v>
      </c>
      <c r="M73" s="17">
        <v>0.42107650000000002</v>
      </c>
      <c r="N73" s="195">
        <v>0.4122208</v>
      </c>
      <c r="O73" s="195">
        <v>0.46908860000000002</v>
      </c>
      <c r="P73" s="195">
        <v>0.6562635</v>
      </c>
      <c r="Q73" s="196">
        <v>0.62920430000000005</v>
      </c>
    </row>
    <row r="74" spans="1:17" ht="18" customHeight="1" x14ac:dyDescent="0.25">
      <c r="A74" s="440">
        <v>1947</v>
      </c>
      <c r="B74" s="17">
        <v>0.88765479999999997</v>
      </c>
      <c r="C74" s="17">
        <v>1</v>
      </c>
      <c r="D74" s="17">
        <v>0.90336499999999997</v>
      </c>
      <c r="E74" s="17">
        <v>0.92999889999999996</v>
      </c>
      <c r="F74" s="17">
        <v>0.85764660000000004</v>
      </c>
      <c r="G74" s="17">
        <v>0.87781520000000002</v>
      </c>
      <c r="H74" s="106">
        <v>0.88255980000000001</v>
      </c>
      <c r="I74" s="106">
        <v>0.87106980000000001</v>
      </c>
      <c r="J74" s="70">
        <v>0.49536930000000001</v>
      </c>
      <c r="K74" s="17">
        <v>0.2604167</v>
      </c>
      <c r="L74" s="17">
        <v>0.56197870000000005</v>
      </c>
      <c r="M74" s="17">
        <v>0.46926649999999998</v>
      </c>
      <c r="N74" s="195">
        <v>0.53353150000000005</v>
      </c>
      <c r="O74" s="195">
        <v>0.5069456</v>
      </c>
      <c r="P74" s="195">
        <v>0.49238769999999998</v>
      </c>
      <c r="Q74" s="196">
        <v>0.6258705</v>
      </c>
    </row>
    <row r="75" spans="1:17" ht="18" customHeight="1" x14ac:dyDescent="0.25">
      <c r="A75" s="440">
        <v>1952</v>
      </c>
      <c r="B75" s="17">
        <v>0.85279190000000005</v>
      </c>
      <c r="C75" s="17">
        <v>1</v>
      </c>
      <c r="D75" s="17">
        <v>0.89230770000000004</v>
      </c>
      <c r="E75" s="17">
        <v>0.84194530000000001</v>
      </c>
      <c r="F75" s="17">
        <v>0.87922080000000002</v>
      </c>
      <c r="G75" s="17">
        <v>0.83245519999999995</v>
      </c>
      <c r="H75" s="106">
        <v>0.86918240000000002</v>
      </c>
      <c r="I75" s="106">
        <v>0.77600000000000002</v>
      </c>
      <c r="J75" s="70">
        <v>0.58345780000000003</v>
      </c>
      <c r="K75" s="17">
        <v>0.125</v>
      </c>
      <c r="L75" s="17">
        <v>0.47692309999999999</v>
      </c>
      <c r="M75" s="17">
        <v>0.62310030000000005</v>
      </c>
      <c r="N75" s="195">
        <v>0.56623380000000001</v>
      </c>
      <c r="O75" s="195">
        <v>0.5658588</v>
      </c>
      <c r="P75" s="195">
        <v>0.57610059999999996</v>
      </c>
      <c r="Q75" s="196">
        <v>0.752</v>
      </c>
    </row>
    <row r="76" spans="1:17" ht="18" customHeight="1" x14ac:dyDescent="0.25">
      <c r="A76" s="440">
        <v>1957</v>
      </c>
      <c r="B76" s="17">
        <v>0.77796480000000001</v>
      </c>
      <c r="C76" s="17">
        <v>0.32326820000000001</v>
      </c>
      <c r="D76" s="17">
        <v>0.61223470000000002</v>
      </c>
      <c r="E76" s="17">
        <v>0.73184930000000004</v>
      </c>
      <c r="F76" s="17">
        <v>0.77457869999999995</v>
      </c>
      <c r="G76" s="17">
        <v>0.76899960000000001</v>
      </c>
      <c r="H76" s="106">
        <v>0.8024964</v>
      </c>
      <c r="I76" s="106">
        <v>0.82759609999999995</v>
      </c>
      <c r="J76" s="70">
        <v>0.73246739999999999</v>
      </c>
      <c r="K76" s="17">
        <v>0.67673179999999999</v>
      </c>
      <c r="L76" s="17">
        <v>0.91470859999999998</v>
      </c>
      <c r="M76" s="17">
        <v>0.63567390000000001</v>
      </c>
      <c r="N76" s="195">
        <v>0.70642470000000002</v>
      </c>
      <c r="O76" s="195">
        <v>0.76501090000000005</v>
      </c>
      <c r="P76" s="195">
        <v>0.72929169999999999</v>
      </c>
      <c r="Q76" s="196">
        <v>0.70337400000000005</v>
      </c>
    </row>
    <row r="77" spans="1:17" ht="18" customHeight="1" x14ac:dyDescent="0.25">
      <c r="A77" s="440">
        <v>1962</v>
      </c>
      <c r="B77" s="17"/>
      <c r="C77" s="17"/>
      <c r="D77" s="17"/>
      <c r="E77" s="17"/>
      <c r="F77" s="17"/>
      <c r="G77" s="17"/>
      <c r="H77" s="106"/>
      <c r="I77" s="106"/>
      <c r="J77" s="70"/>
      <c r="K77" s="17"/>
      <c r="L77" s="17"/>
      <c r="M77" s="17"/>
      <c r="N77" s="195"/>
      <c r="O77" s="195"/>
      <c r="P77" s="195"/>
      <c r="Q77" s="196"/>
    </row>
    <row r="78" spans="1:17" x14ac:dyDescent="0.25">
      <c r="A78" s="312"/>
      <c r="B78" s="639" t="s">
        <v>614</v>
      </c>
      <c r="C78" s="578"/>
      <c r="D78" s="578"/>
      <c r="E78" s="578"/>
      <c r="F78" s="578"/>
      <c r="G78" s="578"/>
      <c r="H78" s="578"/>
      <c r="I78" s="578"/>
      <c r="J78" s="578"/>
      <c r="K78" s="578"/>
      <c r="L78" s="578"/>
      <c r="M78" s="578"/>
      <c r="N78" s="578"/>
      <c r="O78" s="578"/>
      <c r="P78" s="578"/>
      <c r="Q78" s="579"/>
    </row>
    <row r="79" spans="1:17" ht="3.75" customHeight="1" x14ac:dyDescent="0.25">
      <c r="A79" s="341"/>
      <c r="B79" s="385" t="s">
        <v>147</v>
      </c>
      <c r="C79" s="382" t="s">
        <v>413</v>
      </c>
      <c r="D79" s="382" t="s">
        <v>414</v>
      </c>
      <c r="E79" s="382" t="s">
        <v>415</v>
      </c>
      <c r="F79" s="382" t="s">
        <v>416</v>
      </c>
      <c r="G79" s="382" t="s">
        <v>152</v>
      </c>
      <c r="H79" s="382" t="s">
        <v>153</v>
      </c>
      <c r="I79" s="382" t="s">
        <v>154</v>
      </c>
      <c r="J79" s="382" t="s">
        <v>502</v>
      </c>
      <c r="K79" s="382" t="s">
        <v>504</v>
      </c>
      <c r="L79" s="382" t="s">
        <v>505</v>
      </c>
      <c r="M79" s="382" t="s">
        <v>506</v>
      </c>
      <c r="N79" s="382" t="s">
        <v>507</v>
      </c>
      <c r="O79" s="382" t="s">
        <v>494</v>
      </c>
      <c r="P79" s="382" t="s">
        <v>495</v>
      </c>
      <c r="Q79" s="383" t="s">
        <v>496</v>
      </c>
    </row>
    <row r="80" spans="1:17" ht="18" customHeight="1" x14ac:dyDescent="0.25">
      <c r="A80" s="313">
        <v>1872</v>
      </c>
      <c r="B80" s="17">
        <v>0.8671875</v>
      </c>
      <c r="C80" s="17">
        <v>0.9512195</v>
      </c>
      <c r="D80" s="17">
        <v>0.90338160000000001</v>
      </c>
      <c r="E80" s="17">
        <v>0.85321100000000005</v>
      </c>
      <c r="F80" s="17">
        <v>0.91447369999999994</v>
      </c>
      <c r="G80" s="17">
        <v>0.85964910000000005</v>
      </c>
      <c r="H80" s="106">
        <v>0.8</v>
      </c>
      <c r="I80" s="106">
        <v>0</v>
      </c>
      <c r="J80" s="70">
        <v>0.50868060000000004</v>
      </c>
      <c r="K80" s="17">
        <v>0.75609760000000004</v>
      </c>
      <c r="L80" s="17">
        <v>0.48792269999999999</v>
      </c>
      <c r="M80" s="17">
        <v>0.53211010000000003</v>
      </c>
      <c r="N80" s="195">
        <v>0.3552631</v>
      </c>
      <c r="O80" s="195">
        <v>0.4912281</v>
      </c>
      <c r="P80" s="195">
        <v>0.36666670000000001</v>
      </c>
      <c r="Q80" s="196">
        <v>1</v>
      </c>
    </row>
    <row r="81" spans="1:17" ht="18" customHeight="1" x14ac:dyDescent="0.25">
      <c r="A81" s="313">
        <v>1882</v>
      </c>
      <c r="B81" s="17">
        <v>0.85632149999999996</v>
      </c>
      <c r="C81" s="17">
        <v>0.8507924</v>
      </c>
      <c r="D81" s="17">
        <v>0.9251798</v>
      </c>
      <c r="E81" s="17">
        <v>0.89951939999999997</v>
      </c>
      <c r="F81" s="17">
        <v>0.8387097</v>
      </c>
      <c r="G81" s="17">
        <v>0.89731050000000001</v>
      </c>
      <c r="H81" s="106">
        <v>0.60497239999999997</v>
      </c>
      <c r="I81" s="106">
        <v>0.2083333</v>
      </c>
      <c r="J81" s="70">
        <v>0.59581830000000002</v>
      </c>
      <c r="K81" s="17">
        <v>0.71666019999999997</v>
      </c>
      <c r="L81" s="17">
        <v>0.45707429999999999</v>
      </c>
      <c r="M81" s="17">
        <v>0.63040629999999998</v>
      </c>
      <c r="N81" s="195">
        <v>0.54707930000000005</v>
      </c>
      <c r="O81" s="195">
        <v>0.59331699999999998</v>
      </c>
      <c r="P81" s="195">
        <v>0.71546960000000004</v>
      </c>
      <c r="Q81" s="196">
        <v>1</v>
      </c>
    </row>
    <row r="82" spans="1:17" ht="18" customHeight="1" x14ac:dyDescent="0.25">
      <c r="A82" s="313">
        <v>1892</v>
      </c>
      <c r="B82" s="17">
        <v>0.86052609999999996</v>
      </c>
      <c r="C82" s="17">
        <v>0.88278179999999995</v>
      </c>
      <c r="D82" s="17">
        <v>0.93528370000000005</v>
      </c>
      <c r="E82" s="17">
        <v>0.88242569999999998</v>
      </c>
      <c r="F82" s="17">
        <v>0.82426549999999998</v>
      </c>
      <c r="G82" s="17">
        <v>0.84040219999999999</v>
      </c>
      <c r="H82" s="106">
        <v>0.78784529999999997</v>
      </c>
      <c r="I82" s="106">
        <v>0.69405099999999997</v>
      </c>
      <c r="J82" s="70">
        <v>0.54529950000000005</v>
      </c>
      <c r="K82" s="17">
        <v>0.623668</v>
      </c>
      <c r="L82" s="17">
        <v>0.60195030000000005</v>
      </c>
      <c r="M82" s="17">
        <v>0.50453789999999998</v>
      </c>
      <c r="N82" s="195">
        <v>0.69912949999999996</v>
      </c>
      <c r="O82" s="195">
        <v>0.43769130000000001</v>
      </c>
      <c r="P82" s="195">
        <v>0.48729280000000003</v>
      </c>
      <c r="Q82" s="196">
        <v>0.71954669999999998</v>
      </c>
    </row>
    <row r="83" spans="1:17" ht="18" customHeight="1" x14ac:dyDescent="0.25">
      <c r="A83" s="313">
        <v>1897</v>
      </c>
      <c r="B83" s="17">
        <v>0.8676471</v>
      </c>
      <c r="C83" s="17">
        <v>0.87292820000000004</v>
      </c>
      <c r="D83" s="17">
        <v>0.91203699999999999</v>
      </c>
      <c r="E83" s="17">
        <v>0.91341989999999995</v>
      </c>
      <c r="F83" s="17">
        <v>0.9379845</v>
      </c>
      <c r="G83" s="17">
        <v>0.89115639999999996</v>
      </c>
      <c r="H83" s="106">
        <v>0.58208950000000004</v>
      </c>
      <c r="I83" s="106">
        <v>0.5</v>
      </c>
      <c r="J83" s="70">
        <v>0.51470590000000005</v>
      </c>
      <c r="K83" s="17">
        <v>0.54143649999999999</v>
      </c>
      <c r="L83" s="17">
        <v>0.52777779999999996</v>
      </c>
      <c r="M83" s="17">
        <v>0.55844159999999998</v>
      </c>
      <c r="N83" s="195">
        <v>0.43023260000000002</v>
      </c>
      <c r="O83" s="195">
        <v>0.61904760000000003</v>
      </c>
      <c r="P83" s="195">
        <v>0.65671639999999998</v>
      </c>
      <c r="Q83" s="196">
        <v>0.5</v>
      </c>
    </row>
    <row r="84" spans="1:17" ht="18" customHeight="1" x14ac:dyDescent="0.25">
      <c r="A84" s="342">
        <v>1907</v>
      </c>
      <c r="B84" s="17">
        <v>0.81791389999999997</v>
      </c>
      <c r="C84" s="17">
        <v>0.91666669999999995</v>
      </c>
      <c r="D84" s="17">
        <v>0.8162393</v>
      </c>
      <c r="E84" s="17">
        <v>0.75155280000000002</v>
      </c>
      <c r="F84" s="17">
        <v>0.79050279999999995</v>
      </c>
      <c r="G84" s="17">
        <v>0.82125599999999999</v>
      </c>
      <c r="H84" s="106">
        <v>0.86821709999999996</v>
      </c>
      <c r="I84" s="106">
        <v>0.59090909999999996</v>
      </c>
      <c r="J84" s="70">
        <v>0.62698880000000001</v>
      </c>
      <c r="K84" s="17">
        <v>0.62962960000000001</v>
      </c>
      <c r="L84" s="17">
        <v>0.55555560000000004</v>
      </c>
      <c r="M84" s="17">
        <v>0.6335404</v>
      </c>
      <c r="N84" s="195">
        <v>0.66201109999999996</v>
      </c>
      <c r="O84" s="195">
        <v>0.6183575</v>
      </c>
      <c r="P84" s="195">
        <v>0.79844959999999998</v>
      </c>
      <c r="Q84" s="196">
        <v>0.5</v>
      </c>
    </row>
    <row r="85" spans="1:17" ht="18" customHeight="1" x14ac:dyDescent="0.25">
      <c r="A85" s="313">
        <v>1912</v>
      </c>
      <c r="B85" s="17">
        <v>0.81625000000000003</v>
      </c>
      <c r="C85" s="17">
        <v>0.87610619999999995</v>
      </c>
      <c r="D85" s="17">
        <v>0.89090910000000001</v>
      </c>
      <c r="E85" s="17">
        <v>0.84137930000000005</v>
      </c>
      <c r="F85" s="17">
        <v>0.72131149999999999</v>
      </c>
      <c r="G85" s="17">
        <v>0.82142859999999995</v>
      </c>
      <c r="H85" s="106">
        <v>0.66233770000000003</v>
      </c>
      <c r="I85" s="106">
        <v>0.91304350000000001</v>
      </c>
      <c r="J85" s="70">
        <v>0.53125</v>
      </c>
      <c r="K85" s="17">
        <v>0.62831859999999995</v>
      </c>
      <c r="L85" s="17">
        <v>0.3090909</v>
      </c>
      <c r="M85" s="17">
        <v>0.52068970000000003</v>
      </c>
      <c r="N85" s="195">
        <v>0.59344260000000004</v>
      </c>
      <c r="O85" s="195">
        <v>0.53968260000000001</v>
      </c>
      <c r="P85" s="195">
        <v>0.68831169999999997</v>
      </c>
      <c r="Q85" s="196">
        <v>0.47826089999999999</v>
      </c>
    </row>
    <row r="86" spans="1:17" ht="18" customHeight="1" x14ac:dyDescent="0.25">
      <c r="A86" s="313">
        <v>1922</v>
      </c>
      <c r="B86" s="17">
        <v>0.8527498</v>
      </c>
      <c r="C86" s="17">
        <v>0.92473119999999998</v>
      </c>
      <c r="D86" s="17">
        <v>0.7958115</v>
      </c>
      <c r="E86" s="17">
        <v>0.8668555</v>
      </c>
      <c r="F86" s="17">
        <v>0.94054059999999995</v>
      </c>
      <c r="G86" s="17">
        <v>0.86206899999999997</v>
      </c>
      <c r="H86" s="106">
        <v>0.70370370000000004</v>
      </c>
      <c r="I86" s="106">
        <v>0.2916667</v>
      </c>
      <c r="J86" s="70">
        <v>0.56357190000000001</v>
      </c>
      <c r="K86" s="17">
        <v>0.35483870000000001</v>
      </c>
      <c r="L86" s="17">
        <v>0.52879580000000004</v>
      </c>
      <c r="M86" s="17">
        <v>0.60623229999999995</v>
      </c>
      <c r="N86" s="195">
        <v>0.51081080000000001</v>
      </c>
      <c r="O86" s="195">
        <v>0.51724139999999996</v>
      </c>
      <c r="P86" s="195">
        <v>0.88148150000000003</v>
      </c>
      <c r="Q86" s="196">
        <v>0.91666669999999995</v>
      </c>
    </row>
    <row r="87" spans="1:17" ht="18" customHeight="1" x14ac:dyDescent="0.25">
      <c r="A87" s="313">
        <v>1927</v>
      </c>
      <c r="B87" s="17">
        <v>0.8552727</v>
      </c>
      <c r="C87" s="17">
        <v>0.73333329999999997</v>
      </c>
      <c r="D87" s="17">
        <v>0.84571430000000003</v>
      </c>
      <c r="E87" s="17">
        <v>0.8828125</v>
      </c>
      <c r="F87" s="17">
        <v>0.89898990000000001</v>
      </c>
      <c r="G87" s="17">
        <v>0.87111110000000003</v>
      </c>
      <c r="H87" s="106">
        <v>0.85810810000000004</v>
      </c>
      <c r="I87" s="106">
        <v>0.36363640000000003</v>
      </c>
      <c r="J87" s="70">
        <v>0.52218180000000003</v>
      </c>
      <c r="K87" s="17">
        <v>0.57333330000000005</v>
      </c>
      <c r="L87" s="17">
        <v>0.53142860000000003</v>
      </c>
      <c r="M87" s="17">
        <v>0.4609375</v>
      </c>
      <c r="N87" s="195">
        <v>0.40404040000000002</v>
      </c>
      <c r="O87" s="195">
        <v>0.64444449999999998</v>
      </c>
      <c r="P87" s="195">
        <v>0.56756759999999995</v>
      </c>
      <c r="Q87" s="196">
        <v>1</v>
      </c>
    </row>
    <row r="88" spans="1:17" ht="18" customHeight="1" x14ac:dyDescent="0.25">
      <c r="A88" s="313">
        <v>1932</v>
      </c>
      <c r="B88" s="17">
        <v>0.89203540000000003</v>
      </c>
      <c r="C88" s="17">
        <v>0.88596490000000006</v>
      </c>
      <c r="D88" s="17">
        <v>0.97468350000000004</v>
      </c>
      <c r="E88" s="17">
        <v>0.89970499999999998</v>
      </c>
      <c r="F88" s="17">
        <v>0.90740739999999998</v>
      </c>
      <c r="G88" s="17">
        <v>0.89236110000000002</v>
      </c>
      <c r="H88" s="106">
        <v>0.77222219999999997</v>
      </c>
      <c r="I88" s="106">
        <v>0.77142860000000002</v>
      </c>
      <c r="J88" s="70">
        <v>0.4985251</v>
      </c>
      <c r="K88" s="17">
        <v>0.5789474</v>
      </c>
      <c r="L88" s="17">
        <v>0.6202531</v>
      </c>
      <c r="M88" s="17">
        <v>0.38053100000000001</v>
      </c>
      <c r="N88" s="195">
        <v>0.47354499999999999</v>
      </c>
      <c r="O88" s="195">
        <v>0.55208330000000005</v>
      </c>
      <c r="P88" s="195">
        <v>0.63888889999999998</v>
      </c>
      <c r="Q88" s="196">
        <v>0.57142859999999995</v>
      </c>
    </row>
    <row r="89" spans="1:17" ht="18" customHeight="1" x14ac:dyDescent="0.25">
      <c r="A89" s="440">
        <v>1937</v>
      </c>
      <c r="B89" s="17">
        <v>0.9047347</v>
      </c>
      <c r="C89" s="17">
        <v>0.78125</v>
      </c>
      <c r="D89" s="17">
        <v>0.90810809999999997</v>
      </c>
      <c r="E89" s="17">
        <v>0.92542369999999996</v>
      </c>
      <c r="F89" s="17">
        <v>0.92964820000000004</v>
      </c>
      <c r="G89" s="17">
        <v>0.88821749999999999</v>
      </c>
      <c r="H89" s="106">
        <v>0.88205129999999998</v>
      </c>
      <c r="I89" s="106">
        <v>0.85454549999999996</v>
      </c>
      <c r="J89" s="70">
        <v>0.48088989999999998</v>
      </c>
      <c r="K89" s="17">
        <v>0.625</v>
      </c>
      <c r="L89" s="17">
        <v>0.41621619999999998</v>
      </c>
      <c r="M89" s="17">
        <v>0.46440680000000001</v>
      </c>
      <c r="N89" s="195">
        <v>0.40703519999999999</v>
      </c>
      <c r="O89" s="195">
        <v>0.58610269999999998</v>
      </c>
      <c r="P89" s="195">
        <v>0.61025640000000003</v>
      </c>
      <c r="Q89" s="196">
        <v>0.45454549999999999</v>
      </c>
    </row>
    <row r="90" spans="1:17" ht="18" customHeight="1" x14ac:dyDescent="0.25">
      <c r="A90" s="440">
        <v>1942</v>
      </c>
      <c r="B90" s="17">
        <v>0.87543130000000002</v>
      </c>
      <c r="C90" s="17">
        <v>0.87894609999999995</v>
      </c>
      <c r="D90" s="17">
        <v>0.81565030000000005</v>
      </c>
      <c r="E90" s="17">
        <v>0.93627879999999997</v>
      </c>
      <c r="F90" s="17">
        <v>0.86520549999999996</v>
      </c>
      <c r="G90" s="17">
        <v>0.90584330000000002</v>
      </c>
      <c r="H90" s="106">
        <v>0.80790740000000005</v>
      </c>
      <c r="I90" s="106">
        <v>0.94170640000000005</v>
      </c>
      <c r="J90" s="70">
        <v>0.4769004</v>
      </c>
      <c r="K90" s="17">
        <v>0.42914790000000003</v>
      </c>
      <c r="L90" s="17">
        <v>0.56150869999999997</v>
      </c>
      <c r="M90" s="17">
        <v>0.45530880000000001</v>
      </c>
      <c r="N90" s="195">
        <v>0.57580900000000002</v>
      </c>
      <c r="O90" s="195">
        <v>0.41359469999999998</v>
      </c>
      <c r="P90" s="195">
        <v>0.48925730000000001</v>
      </c>
      <c r="Q90" s="196">
        <v>0.31823000000000001</v>
      </c>
    </row>
    <row r="91" spans="1:17" ht="18" customHeight="1" x14ac:dyDescent="0.25">
      <c r="A91" s="440">
        <v>1947</v>
      </c>
      <c r="B91" s="17">
        <v>0.90493570000000001</v>
      </c>
      <c r="C91" s="17">
        <v>1</v>
      </c>
      <c r="D91" s="17">
        <v>0.89224139999999996</v>
      </c>
      <c r="E91" s="17">
        <v>0.86082789999999998</v>
      </c>
      <c r="F91" s="17">
        <v>0.92183729999999997</v>
      </c>
      <c r="G91" s="17">
        <v>0.92594489999999996</v>
      </c>
      <c r="H91" s="106">
        <v>0.89343600000000001</v>
      </c>
      <c r="I91" s="106">
        <v>0.80916030000000005</v>
      </c>
      <c r="J91" s="70">
        <v>0.52313449999999995</v>
      </c>
      <c r="K91" s="17">
        <v>0.73544969999999998</v>
      </c>
      <c r="L91" s="17">
        <v>0.29956899999999997</v>
      </c>
      <c r="M91" s="17">
        <v>0.51784640000000004</v>
      </c>
      <c r="N91" s="195">
        <v>0.59811440000000005</v>
      </c>
      <c r="O91" s="195">
        <v>0.49103760000000002</v>
      </c>
      <c r="P91" s="195">
        <v>0.44489459999999997</v>
      </c>
      <c r="Q91" s="196">
        <v>0.32061070000000003</v>
      </c>
    </row>
    <row r="92" spans="1:17" ht="18" customHeight="1" x14ac:dyDescent="0.25">
      <c r="A92" s="440">
        <v>1952</v>
      </c>
      <c r="B92" s="17">
        <v>0.86861929999999998</v>
      </c>
      <c r="C92" s="17">
        <v>1</v>
      </c>
      <c r="D92" s="17">
        <v>0.85714290000000004</v>
      </c>
      <c r="E92" s="17">
        <v>0.7763158</v>
      </c>
      <c r="F92" s="17">
        <v>0.86024840000000002</v>
      </c>
      <c r="G92" s="17">
        <v>0.91279069999999995</v>
      </c>
      <c r="H92" s="106">
        <v>0.86098649999999999</v>
      </c>
      <c r="I92" s="106">
        <v>0.75</v>
      </c>
      <c r="J92" s="70">
        <v>0.56317989999999996</v>
      </c>
      <c r="K92" s="17">
        <v>0.4</v>
      </c>
      <c r="L92" s="17">
        <v>0.78571429999999998</v>
      </c>
      <c r="M92" s="17">
        <v>0.5526316</v>
      </c>
      <c r="N92" s="195">
        <v>0.55279509999999998</v>
      </c>
      <c r="O92" s="195">
        <v>0.51162790000000002</v>
      </c>
      <c r="P92" s="195">
        <v>0.63228700000000004</v>
      </c>
      <c r="Q92" s="196">
        <v>0.63636360000000003</v>
      </c>
    </row>
    <row r="93" spans="1:17" ht="18" customHeight="1" x14ac:dyDescent="0.25">
      <c r="A93" s="440">
        <v>1957</v>
      </c>
      <c r="B93" s="17">
        <v>0.78482229999999997</v>
      </c>
      <c r="C93" s="17"/>
      <c r="D93" s="17">
        <v>0.62301660000000003</v>
      </c>
      <c r="E93" s="17">
        <v>0.83259620000000001</v>
      </c>
      <c r="F93" s="17">
        <v>0.70483770000000001</v>
      </c>
      <c r="G93" s="17">
        <v>0.86590610000000001</v>
      </c>
      <c r="H93" s="106">
        <v>0.79519130000000005</v>
      </c>
      <c r="I93" s="106">
        <v>0.72443950000000001</v>
      </c>
      <c r="J93" s="70">
        <v>0.7330468</v>
      </c>
      <c r="K93" s="17"/>
      <c r="L93" s="17">
        <v>0.85973569999999999</v>
      </c>
      <c r="M93" s="17">
        <v>0.60886070000000003</v>
      </c>
      <c r="N93" s="195">
        <v>0.79492799999999997</v>
      </c>
      <c r="O93" s="195">
        <v>0.64877430000000003</v>
      </c>
      <c r="P93" s="195">
        <v>0.76764480000000002</v>
      </c>
      <c r="Q93" s="196">
        <v>0.78389679999999995</v>
      </c>
    </row>
    <row r="94" spans="1:17" ht="18" customHeight="1" thickBot="1" x14ac:dyDescent="0.3">
      <c r="A94" s="440">
        <v>1962</v>
      </c>
      <c r="B94" s="17"/>
      <c r="C94" s="17"/>
      <c r="D94" s="17"/>
      <c r="E94" s="17"/>
      <c r="F94" s="17"/>
      <c r="G94" s="17"/>
      <c r="H94" s="106"/>
      <c r="I94" s="106"/>
      <c r="J94" s="70"/>
      <c r="K94" s="17"/>
      <c r="L94" s="17"/>
      <c r="M94" s="17"/>
      <c r="N94" s="195"/>
      <c r="O94" s="195"/>
      <c r="P94" s="195"/>
      <c r="Q94" s="196"/>
    </row>
    <row r="95" spans="1:17" ht="16.2" thickTop="1" thickBot="1" x14ac:dyDescent="0.3">
      <c r="A95" s="528" t="s">
        <v>508</v>
      </c>
      <c r="B95" s="529"/>
      <c r="C95" s="529"/>
      <c r="D95" s="529"/>
      <c r="E95" s="529"/>
      <c r="F95" s="529"/>
      <c r="G95" s="529"/>
      <c r="H95" s="529"/>
      <c r="I95" s="600"/>
      <c r="J95" s="600"/>
      <c r="K95" s="600"/>
      <c r="L95" s="600"/>
      <c r="M95" s="600"/>
      <c r="N95" s="600"/>
      <c r="O95" s="600"/>
      <c r="P95" s="600"/>
      <c r="Q95" s="548"/>
    </row>
    <row r="96" spans="1:17" ht="15.6" thickTop="1" x14ac:dyDescent="0.25"/>
  </sheetData>
  <mergeCells count="14">
    <mergeCell ref="A3:Q3"/>
    <mergeCell ref="B7:Q7"/>
    <mergeCell ref="B25:Q25"/>
    <mergeCell ref="B4:M4"/>
    <mergeCell ref="A5:A6"/>
    <mergeCell ref="B5:I5"/>
    <mergeCell ref="J5:Q5"/>
    <mergeCell ref="A95:Q95"/>
    <mergeCell ref="A42:A43"/>
    <mergeCell ref="B42:I42"/>
    <mergeCell ref="J42:Q42"/>
    <mergeCell ref="B44:Q44"/>
    <mergeCell ref="B78:Q78"/>
    <mergeCell ref="B61:Q61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66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3"/>
  <sheetViews>
    <sheetView topLeftCell="A2" workbookViewId="0">
      <pane xSplit="1" ySplit="8" topLeftCell="B37" activePane="bottomRight" state="frozen"/>
      <selection activeCell="A2" sqref="A2"/>
      <selection pane="topRight" activeCell="B2" sqref="B2"/>
      <selection pane="bottomLeft" activeCell="A10" sqref="A10"/>
      <selection pane="bottomRight" activeCell="W2" sqref="W1:AH1048576"/>
    </sheetView>
  </sheetViews>
  <sheetFormatPr baseColWidth="10" defaultColWidth="8.90625" defaultRowHeight="15" x14ac:dyDescent="0.25"/>
  <cols>
    <col min="1" max="1" width="4.81640625" customWidth="1"/>
    <col min="2" max="2" width="6.1796875" customWidth="1"/>
    <col min="3" max="3" width="5.81640625" customWidth="1"/>
    <col min="4" max="5" width="4.1796875" customWidth="1"/>
    <col min="6" max="6" width="6.36328125" customWidth="1"/>
    <col min="7" max="22" width="4.81640625" customWidth="1"/>
  </cols>
  <sheetData>
    <row r="1" spans="1:22" x14ac:dyDescent="0.25">
      <c r="A1" s="49"/>
      <c r="B1" s="49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2" ht="15.6" thickBo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2" ht="18" customHeight="1" thickTop="1" x14ac:dyDescent="0.25">
      <c r="A3" s="580" t="s">
        <v>418</v>
      </c>
      <c r="B3" s="621"/>
      <c r="C3" s="581"/>
      <c r="D3" s="581"/>
      <c r="E3" s="581"/>
      <c r="F3" s="581"/>
      <c r="G3" s="581"/>
      <c r="H3" s="581"/>
      <c r="I3" s="581"/>
      <c r="J3" s="581"/>
      <c r="K3" s="581"/>
      <c r="L3" s="581"/>
      <c r="M3" s="581"/>
      <c r="N3" s="581"/>
      <c r="O3" s="581"/>
      <c r="P3" s="581"/>
      <c r="Q3" s="581"/>
      <c r="R3" s="581"/>
      <c r="S3" s="581"/>
      <c r="T3" s="581"/>
      <c r="U3" s="582"/>
    </row>
    <row r="4" spans="1:22" ht="18" customHeight="1" x14ac:dyDescent="0.25">
      <c r="A4" s="109"/>
      <c r="B4" s="4"/>
      <c r="C4" s="549"/>
      <c r="D4" s="549"/>
      <c r="E4" s="549"/>
      <c r="F4" s="549"/>
      <c r="G4" s="549"/>
      <c r="H4" s="549"/>
      <c r="I4" s="549"/>
      <c r="J4" s="549"/>
      <c r="K4" s="549"/>
      <c r="L4" s="549"/>
      <c r="M4" s="549"/>
      <c r="N4" s="549"/>
      <c r="O4" s="549"/>
      <c r="P4" s="549"/>
      <c r="Q4" s="549"/>
      <c r="R4" s="549"/>
      <c r="S4" s="549"/>
      <c r="T4" s="549"/>
      <c r="U4" s="550"/>
      <c r="V4" s="52"/>
    </row>
    <row r="5" spans="1:22" ht="18" customHeight="1" x14ac:dyDescent="0.3">
      <c r="A5" s="622"/>
      <c r="B5" s="642" t="s">
        <v>84</v>
      </c>
      <c r="C5" s="609" t="s">
        <v>77</v>
      </c>
      <c r="D5" s="615" t="s">
        <v>91</v>
      </c>
      <c r="E5" s="615" t="s">
        <v>92</v>
      </c>
      <c r="F5" s="609" t="s">
        <v>76</v>
      </c>
      <c r="G5" s="618" t="s">
        <v>79</v>
      </c>
      <c r="H5" s="615" t="s">
        <v>66</v>
      </c>
      <c r="I5" s="618" t="s">
        <v>80</v>
      </c>
      <c r="J5" s="615" t="s">
        <v>67</v>
      </c>
      <c r="K5" s="615" t="s">
        <v>82</v>
      </c>
      <c r="L5" s="618" t="s">
        <v>81</v>
      </c>
      <c r="M5" s="615" t="s">
        <v>68</v>
      </c>
      <c r="N5" s="618" t="s">
        <v>89</v>
      </c>
      <c r="O5" s="618" t="s">
        <v>69</v>
      </c>
      <c r="P5" s="618" t="s">
        <v>433</v>
      </c>
      <c r="Q5" s="615" t="s">
        <v>70</v>
      </c>
      <c r="R5" s="615" t="s">
        <v>83</v>
      </c>
      <c r="S5" s="609" t="s">
        <v>78</v>
      </c>
      <c r="T5" s="612" t="s">
        <v>276</v>
      </c>
      <c r="U5" s="631" t="s">
        <v>90</v>
      </c>
      <c r="V5" s="55"/>
    </row>
    <row r="6" spans="1:22" ht="18" customHeight="1" x14ac:dyDescent="0.3">
      <c r="A6" s="623"/>
      <c r="B6" s="643"/>
      <c r="C6" s="610"/>
      <c r="D6" s="616"/>
      <c r="E6" s="616"/>
      <c r="F6" s="610"/>
      <c r="G6" s="619"/>
      <c r="H6" s="616"/>
      <c r="I6" s="619"/>
      <c r="J6" s="616"/>
      <c r="K6" s="616"/>
      <c r="L6" s="619"/>
      <c r="M6" s="616"/>
      <c r="N6" s="619"/>
      <c r="O6" s="619"/>
      <c r="P6" s="619"/>
      <c r="Q6" s="616"/>
      <c r="R6" s="616"/>
      <c r="S6" s="610"/>
      <c r="T6" s="613"/>
      <c r="U6" s="632"/>
      <c r="V6" s="55"/>
    </row>
    <row r="7" spans="1:22" ht="18" customHeight="1" x14ac:dyDescent="0.3">
      <c r="A7" s="623"/>
      <c r="B7" s="643"/>
      <c r="C7" s="610"/>
      <c r="D7" s="616"/>
      <c r="E7" s="616"/>
      <c r="F7" s="610"/>
      <c r="G7" s="619"/>
      <c r="H7" s="616"/>
      <c r="I7" s="619"/>
      <c r="J7" s="616"/>
      <c r="K7" s="616"/>
      <c r="L7" s="619"/>
      <c r="M7" s="616"/>
      <c r="N7" s="619"/>
      <c r="O7" s="619"/>
      <c r="P7" s="619"/>
      <c r="Q7" s="616"/>
      <c r="R7" s="616"/>
      <c r="S7" s="610"/>
      <c r="T7" s="613"/>
      <c r="U7" s="632"/>
      <c r="V7" s="55"/>
    </row>
    <row r="8" spans="1:22" ht="18" customHeight="1" x14ac:dyDescent="0.3">
      <c r="A8" s="623"/>
      <c r="B8" s="644"/>
      <c r="C8" s="611"/>
      <c r="D8" s="617"/>
      <c r="E8" s="617"/>
      <c r="F8" s="611"/>
      <c r="G8" s="620"/>
      <c r="H8" s="617"/>
      <c r="I8" s="620"/>
      <c r="J8" s="617"/>
      <c r="K8" s="617"/>
      <c r="L8" s="620"/>
      <c r="M8" s="617"/>
      <c r="N8" s="620"/>
      <c r="O8" s="620"/>
      <c r="P8" s="620"/>
      <c r="Q8" s="617"/>
      <c r="R8" s="617"/>
      <c r="S8" s="611"/>
      <c r="T8" s="614"/>
      <c r="U8" s="633"/>
      <c r="V8" s="55"/>
    </row>
    <row r="9" spans="1:22" ht="18" customHeight="1" x14ac:dyDescent="0.3">
      <c r="A9" s="624"/>
      <c r="B9" s="634" t="s">
        <v>434</v>
      </c>
      <c r="C9" s="635"/>
      <c r="D9" s="635"/>
      <c r="E9" s="635"/>
      <c r="F9" s="635"/>
      <c r="G9" s="635"/>
      <c r="H9" s="635"/>
      <c r="I9" s="635"/>
      <c r="J9" s="635"/>
      <c r="K9" s="635"/>
      <c r="L9" s="635"/>
      <c r="M9" s="635"/>
      <c r="N9" s="635"/>
      <c r="O9" s="635"/>
      <c r="P9" s="635"/>
      <c r="Q9" s="635"/>
      <c r="R9" s="635"/>
      <c r="S9" s="635"/>
      <c r="T9" s="635"/>
      <c r="U9" s="636"/>
      <c r="V9" s="55"/>
    </row>
    <row r="10" spans="1:22" ht="18" customHeight="1" x14ac:dyDescent="0.3">
      <c r="A10" s="183"/>
      <c r="B10" s="628" t="s">
        <v>435</v>
      </c>
      <c r="C10" s="629"/>
      <c r="D10" s="629"/>
      <c r="E10" s="629"/>
      <c r="F10" s="629"/>
      <c r="G10" s="629"/>
      <c r="H10" s="629"/>
      <c r="I10" s="629"/>
      <c r="J10" s="629"/>
      <c r="K10" s="629"/>
      <c r="L10" s="629"/>
      <c r="M10" s="629"/>
      <c r="N10" s="629"/>
      <c r="O10" s="629"/>
      <c r="P10" s="629"/>
      <c r="Q10" s="629"/>
      <c r="R10" s="629"/>
      <c r="S10" s="629"/>
      <c r="T10" s="629"/>
      <c r="U10" s="630"/>
      <c r="V10" s="55"/>
    </row>
    <row r="11" spans="1:22" ht="1.95" customHeight="1" x14ac:dyDescent="0.3">
      <c r="A11" s="112" t="s">
        <v>594</v>
      </c>
      <c r="B11" s="184" t="s">
        <v>62</v>
      </c>
      <c r="C11" s="57" t="s">
        <v>63</v>
      </c>
      <c r="D11" s="57" t="s">
        <v>475</v>
      </c>
      <c r="E11" s="57" t="s">
        <v>476</v>
      </c>
      <c r="F11" s="57" t="s">
        <v>477</v>
      </c>
      <c r="G11" s="57" t="s">
        <v>72</v>
      </c>
      <c r="H11" s="58" t="s">
        <v>478</v>
      </c>
      <c r="I11" s="58" t="s">
        <v>479</v>
      </c>
      <c r="J11" s="58" t="s">
        <v>480</v>
      </c>
      <c r="K11" s="58" t="s">
        <v>481</v>
      </c>
      <c r="L11" s="58" t="s">
        <v>482</v>
      </c>
      <c r="M11" s="58" t="s">
        <v>483</v>
      </c>
      <c r="N11" s="58" t="s">
        <v>73</v>
      </c>
      <c r="O11" s="58" t="s">
        <v>85</v>
      </c>
      <c r="P11" s="58" t="s">
        <v>74</v>
      </c>
      <c r="Q11" s="58" t="s">
        <v>87</v>
      </c>
      <c r="R11" s="58" t="s">
        <v>88</v>
      </c>
      <c r="S11" s="59" t="s">
        <v>75</v>
      </c>
      <c r="T11" s="58" t="s">
        <v>86</v>
      </c>
      <c r="U11" s="141"/>
      <c r="V11" s="55"/>
    </row>
    <row r="12" spans="1:22" ht="18" customHeight="1" x14ac:dyDescent="0.3">
      <c r="A12" s="277">
        <v>1872</v>
      </c>
      <c r="B12" s="185">
        <v>2.5807500000000001E-2</v>
      </c>
      <c r="C12" s="48">
        <v>0.39814250000000001</v>
      </c>
      <c r="D12" s="60">
        <v>0.37399749999999998</v>
      </c>
      <c r="E12" s="60">
        <v>2.4145E-2</v>
      </c>
      <c r="F12" s="48">
        <v>0.57413999999999998</v>
      </c>
      <c r="G12" s="17">
        <v>0.18726370000000001</v>
      </c>
      <c r="H12" s="60">
        <v>9.3033999999999999E-3</v>
      </c>
      <c r="I12" s="17">
        <v>0.1676501</v>
      </c>
      <c r="J12" s="60">
        <v>1.3430900000000001E-2</v>
      </c>
      <c r="K12" s="60">
        <v>8.7262699999999999E-2</v>
      </c>
      <c r="L12" s="17">
        <v>0.10669339999999999</v>
      </c>
      <c r="M12" s="60">
        <v>2.35532E-2</v>
      </c>
      <c r="N12" s="17">
        <v>6.8639900000000004E-2</v>
      </c>
      <c r="O12" s="60">
        <v>1.4212900000000001E-2</v>
      </c>
      <c r="P12" s="17">
        <v>4.3892899999999999E-2</v>
      </c>
      <c r="Q12" s="60">
        <v>1.4169E-3</v>
      </c>
      <c r="R12" s="60">
        <v>3.5756499999999997E-2</v>
      </c>
      <c r="S12" s="48">
        <v>2.7717599999999998E-2</v>
      </c>
      <c r="T12" s="38">
        <v>5.2042199999999997E-2</v>
      </c>
      <c r="U12" s="186">
        <f t="shared" ref="U12:U25" si="0">H12+J12+M12</f>
        <v>4.6287499999999995E-2</v>
      </c>
      <c r="V12" s="55"/>
    </row>
    <row r="13" spans="1:22" ht="18" customHeight="1" x14ac:dyDescent="0.3">
      <c r="A13" s="277">
        <v>1882</v>
      </c>
      <c r="B13" s="185">
        <v>7.05316E-2</v>
      </c>
      <c r="C13" s="48">
        <v>0.38484770000000001</v>
      </c>
      <c r="D13" s="60">
        <v>0.37909759999999998</v>
      </c>
      <c r="E13" s="60">
        <v>5.7501000000000002E-3</v>
      </c>
      <c r="F13" s="48">
        <v>0.59139940000000002</v>
      </c>
      <c r="G13" s="17">
        <v>0.21094669999999999</v>
      </c>
      <c r="H13" s="60">
        <v>1.8681699999999999E-2</v>
      </c>
      <c r="I13" s="17">
        <v>0.17286579999999999</v>
      </c>
      <c r="J13" s="60">
        <v>1.3507999999999999E-2</v>
      </c>
      <c r="K13" s="60">
        <v>6.1032700000000002E-2</v>
      </c>
      <c r="L13" s="17">
        <v>0.1122721</v>
      </c>
      <c r="M13" s="60">
        <v>2.1906100000000001E-2</v>
      </c>
      <c r="N13" s="17">
        <v>5.6085999999999997E-2</v>
      </c>
      <c r="O13" s="60">
        <v>1.18388E-2</v>
      </c>
      <c r="P13" s="17">
        <v>3.9228800000000001E-2</v>
      </c>
      <c r="Q13" s="60">
        <v>1.9678999999999999E-3</v>
      </c>
      <c r="R13" s="60">
        <v>2.7541099999999999E-2</v>
      </c>
      <c r="S13" s="48">
        <v>2.3752800000000001E-2</v>
      </c>
      <c r="T13" s="38">
        <v>4.9701500000000003E-2</v>
      </c>
      <c r="U13" s="186">
        <f t="shared" si="0"/>
        <v>5.4095799999999999E-2</v>
      </c>
      <c r="V13" s="55"/>
    </row>
    <row r="14" spans="1:22" ht="18" customHeight="1" x14ac:dyDescent="0.3">
      <c r="A14" s="277">
        <v>1892</v>
      </c>
      <c r="B14" s="185">
        <v>3.17507E-2</v>
      </c>
      <c r="C14" s="48">
        <v>0.36601790000000001</v>
      </c>
      <c r="D14" s="60">
        <v>0.36292859999999999</v>
      </c>
      <c r="E14" s="60">
        <v>3.0894E-3</v>
      </c>
      <c r="F14" s="48">
        <v>0.61531959999999997</v>
      </c>
      <c r="G14" s="17">
        <v>0.18217990000000001</v>
      </c>
      <c r="H14" s="60">
        <v>2.5503000000000001E-2</v>
      </c>
      <c r="I14" s="17">
        <v>0.2097639</v>
      </c>
      <c r="J14" s="60">
        <v>2.7385699999999999E-2</v>
      </c>
      <c r="K14" s="60">
        <v>4.3101100000000003E-2</v>
      </c>
      <c r="L14" s="17">
        <v>0.13338530000000001</v>
      </c>
      <c r="M14" s="60">
        <v>4.1146000000000002E-2</v>
      </c>
      <c r="N14" s="17">
        <v>4.9760100000000002E-2</v>
      </c>
      <c r="O14" s="60">
        <v>5.5161999999999997E-3</v>
      </c>
      <c r="P14" s="17">
        <v>4.0230399999999999E-2</v>
      </c>
      <c r="Q14" s="60">
        <v>1.7240000000000001E-3</v>
      </c>
      <c r="R14" s="60">
        <v>2.4378899999999998E-2</v>
      </c>
      <c r="S14" s="48">
        <v>1.8662499999999999E-2</v>
      </c>
      <c r="T14" s="38">
        <v>6.16378E-2</v>
      </c>
      <c r="U14" s="186">
        <f t="shared" si="0"/>
        <v>9.4034699999999999E-2</v>
      </c>
      <c r="V14" s="55"/>
    </row>
    <row r="15" spans="1:22" ht="18" customHeight="1" x14ac:dyDescent="0.3">
      <c r="A15" s="289">
        <v>1897</v>
      </c>
      <c r="B15" s="185">
        <v>1.31906E-2</v>
      </c>
      <c r="C15" s="48">
        <v>0.32604430000000001</v>
      </c>
      <c r="D15" s="60">
        <v>0.3087569</v>
      </c>
      <c r="E15" s="60">
        <v>1.7287400000000001E-2</v>
      </c>
      <c r="F15" s="48">
        <v>0.65631189999999995</v>
      </c>
      <c r="G15" s="17">
        <v>0.22533510000000001</v>
      </c>
      <c r="H15" s="60">
        <v>4.17106E-2</v>
      </c>
      <c r="I15" s="17">
        <v>0.20161209999999999</v>
      </c>
      <c r="J15" s="60">
        <v>3.5102099999999997E-2</v>
      </c>
      <c r="K15" s="60">
        <v>4.8382300000000003E-2</v>
      </c>
      <c r="L15" s="17">
        <v>0.145458</v>
      </c>
      <c r="M15" s="60">
        <v>5.6941600000000002E-2</v>
      </c>
      <c r="N15" s="17">
        <v>4.66074E-2</v>
      </c>
      <c r="O15" s="60">
        <v>1.04513E-2</v>
      </c>
      <c r="P15" s="17">
        <v>3.7299300000000001E-2</v>
      </c>
      <c r="Q15" s="60">
        <v>1.4737000000000001E-3</v>
      </c>
      <c r="R15" s="60">
        <v>2.2530600000000001E-2</v>
      </c>
      <c r="S15" s="48">
        <v>1.7643900000000001E-2</v>
      </c>
      <c r="T15" s="38">
        <v>3.2613799999999998E-2</v>
      </c>
      <c r="U15" s="186">
        <f t="shared" si="0"/>
        <v>0.13375429999999999</v>
      </c>
      <c r="V15" s="55"/>
    </row>
    <row r="16" spans="1:22" ht="18" customHeight="1" x14ac:dyDescent="0.3">
      <c r="A16" s="342">
        <v>1907</v>
      </c>
      <c r="B16" s="185">
        <v>7.4330199999999999E-2</v>
      </c>
      <c r="C16" s="48">
        <v>0.35909970000000002</v>
      </c>
      <c r="D16" s="60">
        <v>0.2479847</v>
      </c>
      <c r="E16" s="60">
        <v>0.11111500000000001</v>
      </c>
      <c r="F16" s="48">
        <v>0.61651469999999997</v>
      </c>
      <c r="G16" s="17">
        <v>0.22383439999999999</v>
      </c>
      <c r="H16" s="60">
        <v>5.3263100000000001E-2</v>
      </c>
      <c r="I16" s="17">
        <v>0.17151920000000001</v>
      </c>
      <c r="J16" s="60">
        <v>2.9616400000000001E-2</v>
      </c>
      <c r="K16" s="60">
        <v>4.3670599999999997E-2</v>
      </c>
      <c r="L16" s="17">
        <v>0.12728510000000001</v>
      </c>
      <c r="M16" s="60">
        <v>6.9626900000000005E-2</v>
      </c>
      <c r="N16" s="17">
        <v>6.7726499999999995E-2</v>
      </c>
      <c r="O16" s="60">
        <v>9.9679E-3</v>
      </c>
      <c r="P16" s="17">
        <v>2.6149499999999999E-2</v>
      </c>
      <c r="Q16" s="60">
        <v>7.2780000000000002E-4</v>
      </c>
      <c r="R16" s="60">
        <v>1.6756400000000001E-2</v>
      </c>
      <c r="S16" s="48">
        <v>2.43856E-2</v>
      </c>
      <c r="T16" s="38">
        <v>7.7335200000000007E-2</v>
      </c>
      <c r="U16" s="186">
        <f t="shared" si="0"/>
        <v>0.15250639999999999</v>
      </c>
      <c r="V16" s="55"/>
    </row>
    <row r="17" spans="1:22" ht="18" customHeight="1" x14ac:dyDescent="0.3">
      <c r="A17" s="277">
        <v>1912</v>
      </c>
      <c r="B17" s="185">
        <v>6.3879000000000005E-2</v>
      </c>
      <c r="C17" s="48">
        <v>0.3522536</v>
      </c>
      <c r="D17" s="60">
        <v>0.23124720000000001</v>
      </c>
      <c r="E17" s="60">
        <v>0.1210063</v>
      </c>
      <c r="F17" s="48">
        <v>0.62869350000000002</v>
      </c>
      <c r="G17" s="17">
        <v>0.23355699999999999</v>
      </c>
      <c r="H17" s="60">
        <v>5.3726999999999997E-2</v>
      </c>
      <c r="I17" s="17">
        <v>0.165909</v>
      </c>
      <c r="J17" s="60">
        <v>3.50993E-2</v>
      </c>
      <c r="K17" s="60">
        <v>5.1990099999999997E-2</v>
      </c>
      <c r="L17" s="17">
        <v>0.1176003</v>
      </c>
      <c r="M17" s="60">
        <v>7.3200399999999999E-2</v>
      </c>
      <c r="N17" s="17">
        <v>8.3309099999999997E-2</v>
      </c>
      <c r="O17" s="60">
        <v>1.25267E-2</v>
      </c>
      <c r="P17" s="17">
        <v>2.8317999999999999E-2</v>
      </c>
      <c r="Q17" s="60">
        <v>1.2232E-3</v>
      </c>
      <c r="R17" s="60">
        <v>1.36093E-2</v>
      </c>
      <c r="S17" s="48">
        <v>1.9053E-2</v>
      </c>
      <c r="T17" s="38">
        <v>8.8968099999999994E-2</v>
      </c>
      <c r="U17" s="186">
        <f t="shared" si="0"/>
        <v>0.1620267</v>
      </c>
      <c r="V17" s="55"/>
    </row>
    <row r="18" spans="1:22" ht="18" customHeight="1" x14ac:dyDescent="0.3">
      <c r="A18" s="277">
        <v>1922</v>
      </c>
      <c r="B18" s="185">
        <v>0.1038361</v>
      </c>
      <c r="C18" s="48">
        <v>0.27362700000000001</v>
      </c>
      <c r="D18" s="60">
        <v>0.15868199999999999</v>
      </c>
      <c r="E18" s="60">
        <v>0.1149449</v>
      </c>
      <c r="F18" s="48">
        <v>0.68626259999999994</v>
      </c>
      <c r="G18" s="17">
        <v>0.26517879999999999</v>
      </c>
      <c r="H18" s="60">
        <v>5.5455299999999999E-2</v>
      </c>
      <c r="I18" s="17">
        <v>0.13119919999999999</v>
      </c>
      <c r="J18" s="60">
        <v>1.6327399999999999E-2</v>
      </c>
      <c r="K18" s="60">
        <v>3.4314600000000001E-2</v>
      </c>
      <c r="L18" s="17">
        <v>0.18325379999999999</v>
      </c>
      <c r="M18" s="60">
        <v>2.9498900000000002E-2</v>
      </c>
      <c r="N18" s="17">
        <v>7.1735099999999996E-2</v>
      </c>
      <c r="O18" s="60">
        <v>7.6368E-3</v>
      </c>
      <c r="P18" s="17">
        <v>3.4895799999999998E-2</v>
      </c>
      <c r="Q18" s="60">
        <v>1.1620999999999999E-3</v>
      </c>
      <c r="R18" s="60">
        <v>1.4195899999999999E-2</v>
      </c>
      <c r="S18" s="48">
        <v>4.01105E-2</v>
      </c>
      <c r="T18" s="38">
        <v>8.5309300000000005E-2</v>
      </c>
      <c r="U18" s="186">
        <f t="shared" si="0"/>
        <v>0.1012816</v>
      </c>
      <c r="V18" s="55"/>
    </row>
    <row r="19" spans="1:22" ht="18" customHeight="1" x14ac:dyDescent="0.3">
      <c r="A19" s="277">
        <v>1927</v>
      </c>
      <c r="B19" s="185">
        <v>6.5905500000000006E-2</v>
      </c>
      <c r="C19" s="48">
        <v>0.2284011</v>
      </c>
      <c r="D19" s="60">
        <v>0.1103677</v>
      </c>
      <c r="E19" s="60">
        <v>0.11803329999999999</v>
      </c>
      <c r="F19" s="48">
        <v>0.7120493</v>
      </c>
      <c r="G19" s="17">
        <v>0.39583049999999997</v>
      </c>
      <c r="H19" s="60">
        <v>0.1588193</v>
      </c>
      <c r="I19" s="17">
        <v>9.6824300000000002E-2</v>
      </c>
      <c r="J19" s="60">
        <v>2.04324E-2</v>
      </c>
      <c r="K19" s="60">
        <v>3.12015E-2</v>
      </c>
      <c r="L19" s="17">
        <v>0.1162035</v>
      </c>
      <c r="M19" s="60">
        <v>2.8656500000000001E-2</v>
      </c>
      <c r="N19" s="17">
        <v>7.2542099999999998E-2</v>
      </c>
      <c r="O19" s="60">
        <v>5.6316999999999999E-3</v>
      </c>
      <c r="P19" s="17">
        <v>3.0648999999999999E-2</v>
      </c>
      <c r="Q19" s="60">
        <v>1.0054E-3</v>
      </c>
      <c r="R19" s="60">
        <v>1.7602900000000001E-2</v>
      </c>
      <c r="S19" s="48">
        <v>5.9549499999999998E-2</v>
      </c>
      <c r="T19" s="38">
        <v>8.0937899999999993E-2</v>
      </c>
      <c r="U19" s="186">
        <f t="shared" si="0"/>
        <v>0.20790819999999999</v>
      </c>
      <c r="V19" s="55"/>
    </row>
    <row r="20" spans="1:22" ht="18" customHeight="1" x14ac:dyDescent="0.3">
      <c r="A20" s="277">
        <v>1932</v>
      </c>
      <c r="B20" s="185">
        <v>6.7863300000000001E-2</v>
      </c>
      <c r="C20" s="48">
        <v>0.27829229999999999</v>
      </c>
      <c r="D20" s="60">
        <v>0.15539059999999999</v>
      </c>
      <c r="E20" s="60">
        <v>0.1229017</v>
      </c>
      <c r="F20" s="48">
        <v>0.65802479999999997</v>
      </c>
      <c r="G20" s="17">
        <v>0.31288159999999998</v>
      </c>
      <c r="H20" s="60">
        <v>6.0276000000000003E-2</v>
      </c>
      <c r="I20" s="17">
        <v>0.105697</v>
      </c>
      <c r="J20" s="60">
        <v>1.15386E-2</v>
      </c>
      <c r="K20" s="60">
        <v>2.2542900000000001E-2</v>
      </c>
      <c r="L20" s="17">
        <v>0.12093470000000001</v>
      </c>
      <c r="M20" s="60">
        <v>1.8126E-2</v>
      </c>
      <c r="N20" s="17">
        <v>9.3492900000000004E-2</v>
      </c>
      <c r="O20" s="60">
        <v>1.5143999999999999E-2</v>
      </c>
      <c r="P20" s="17">
        <v>2.5018700000000001E-2</v>
      </c>
      <c r="Q20" s="60">
        <v>1.6046000000000001E-3</v>
      </c>
      <c r="R20" s="60">
        <v>1.4175699999999999E-2</v>
      </c>
      <c r="S20" s="48">
        <v>6.3682900000000001E-2</v>
      </c>
      <c r="T20" s="38">
        <v>6.1036899999999998E-2</v>
      </c>
      <c r="U20" s="186">
        <f t="shared" si="0"/>
        <v>8.9940600000000009E-2</v>
      </c>
      <c r="V20" s="55"/>
    </row>
    <row r="21" spans="1:22" ht="18" customHeight="1" x14ac:dyDescent="0.3">
      <c r="A21" s="277">
        <v>1937</v>
      </c>
      <c r="B21" s="185">
        <v>5.9464400000000001E-2</v>
      </c>
      <c r="C21" s="48">
        <v>0.25076369999999998</v>
      </c>
      <c r="D21" s="60">
        <v>0.1425014</v>
      </c>
      <c r="E21" s="60">
        <v>0.10826230000000001</v>
      </c>
      <c r="F21" s="48">
        <v>0.67491619999999997</v>
      </c>
      <c r="G21" s="17">
        <v>0.3744208</v>
      </c>
      <c r="H21" s="60">
        <v>0.1437224</v>
      </c>
      <c r="I21" s="17">
        <v>0.10153189999999999</v>
      </c>
      <c r="J21" s="60">
        <v>1.2327899999999999E-2</v>
      </c>
      <c r="K21" s="60">
        <v>2.41801E-2</v>
      </c>
      <c r="L21" s="17">
        <v>9.7218299999999994E-2</v>
      </c>
      <c r="M21" s="60">
        <v>2.1803900000000001E-2</v>
      </c>
      <c r="N21" s="17">
        <v>7.3661299999999999E-2</v>
      </c>
      <c r="O21" s="60">
        <v>9.0825999999999997E-3</v>
      </c>
      <c r="P21" s="17">
        <v>2.8083899999999998E-2</v>
      </c>
      <c r="Q21" s="60">
        <v>3.9474999999999996E-3</v>
      </c>
      <c r="R21" s="60">
        <v>1.63418E-2</v>
      </c>
      <c r="S21" s="48">
        <v>7.43201E-2</v>
      </c>
      <c r="T21" s="38">
        <v>4.3573500000000001E-2</v>
      </c>
      <c r="U21" s="186">
        <f t="shared" si="0"/>
        <v>0.17785420000000002</v>
      </c>
      <c r="V21" s="55"/>
    </row>
    <row r="22" spans="1:22" ht="18" customHeight="1" x14ac:dyDescent="0.3">
      <c r="A22" s="386">
        <v>1942</v>
      </c>
      <c r="B22" s="185">
        <v>4.3988399999999997E-2</v>
      </c>
      <c r="C22" s="48">
        <v>0.2366452</v>
      </c>
      <c r="D22" s="60">
        <v>0.10522040000000001</v>
      </c>
      <c r="E22" s="60">
        <v>0.13142480000000001</v>
      </c>
      <c r="F22" s="48">
        <v>0.71593669999999998</v>
      </c>
      <c r="G22" s="17">
        <v>0.48848190000000002</v>
      </c>
      <c r="H22" s="60">
        <v>9.1131500000000004E-2</v>
      </c>
      <c r="I22" s="17">
        <v>4.0460200000000002E-2</v>
      </c>
      <c r="J22" s="60">
        <v>5.1209999999999997E-3</v>
      </c>
      <c r="K22" s="60">
        <v>5.8514999999999999E-3</v>
      </c>
      <c r="L22" s="17">
        <v>8.7603700000000007E-2</v>
      </c>
      <c r="M22" s="60">
        <v>1.32745E-2</v>
      </c>
      <c r="N22" s="17">
        <v>6.3368599999999997E-2</v>
      </c>
      <c r="O22" s="60">
        <v>8.4855E-3</v>
      </c>
      <c r="P22" s="17">
        <v>3.6022199999999997E-2</v>
      </c>
      <c r="Q22" s="60">
        <v>3.9525000000000003E-3</v>
      </c>
      <c r="R22" s="60">
        <v>2.08758E-2</v>
      </c>
      <c r="S22" s="48">
        <v>4.7418099999999998E-2</v>
      </c>
      <c r="T22" s="38">
        <v>3.2393699999999997E-2</v>
      </c>
      <c r="U22" s="186">
        <f t="shared" si="0"/>
        <v>0.109527</v>
      </c>
      <c r="V22" s="55"/>
    </row>
    <row r="23" spans="1:22" ht="18" customHeight="1" x14ac:dyDescent="0.3">
      <c r="A23" s="313">
        <v>1947</v>
      </c>
      <c r="B23" s="185">
        <v>5.5749199999999999E-2</v>
      </c>
      <c r="C23" s="48">
        <v>0.26754299999999998</v>
      </c>
      <c r="D23" s="60">
        <v>8.4855100000000003E-2</v>
      </c>
      <c r="E23" s="60">
        <v>0.18268789999999999</v>
      </c>
      <c r="F23" s="48">
        <v>0.69222399999999995</v>
      </c>
      <c r="G23" s="17">
        <v>0.47811189999999998</v>
      </c>
      <c r="H23" s="60">
        <v>0.13186039999999999</v>
      </c>
      <c r="I23" s="17">
        <v>2.9331300000000001E-2</v>
      </c>
      <c r="J23" s="60">
        <v>5.6184E-3</v>
      </c>
      <c r="K23" s="60">
        <v>4.9338999999999997E-3</v>
      </c>
      <c r="L23" s="17">
        <v>3.6967E-2</v>
      </c>
      <c r="M23" s="60">
        <v>9.5864000000000001E-3</v>
      </c>
      <c r="N23" s="17">
        <v>5.3480199999999999E-2</v>
      </c>
      <c r="O23" s="60">
        <v>5.8713999999999997E-3</v>
      </c>
      <c r="P23" s="17">
        <v>9.4333700000000006E-2</v>
      </c>
      <c r="Q23" s="60">
        <v>2.7961000000000001E-3</v>
      </c>
      <c r="R23" s="60">
        <v>7.5407299999999997E-2</v>
      </c>
      <c r="S23" s="48">
        <v>4.0232999999999998E-2</v>
      </c>
      <c r="T23" s="38">
        <v>1.5961699999999999E-2</v>
      </c>
      <c r="U23" s="186">
        <f t="shared" si="0"/>
        <v>0.14706519999999998</v>
      </c>
      <c r="V23" s="55"/>
    </row>
    <row r="24" spans="1:22" ht="18" customHeight="1" x14ac:dyDescent="0.3">
      <c r="A24" s="440">
        <v>1852</v>
      </c>
      <c r="B24" s="185">
        <v>3.3525399999999997E-2</v>
      </c>
      <c r="C24" s="48">
        <v>0.31259920000000002</v>
      </c>
      <c r="D24" s="60">
        <v>0.1150626</v>
      </c>
      <c r="E24" s="60">
        <v>0.1975365</v>
      </c>
      <c r="F24" s="48">
        <v>0.62738190000000005</v>
      </c>
      <c r="G24" s="17">
        <v>0.38540679999999999</v>
      </c>
      <c r="H24" s="60">
        <v>9.1861499999999999E-2</v>
      </c>
      <c r="I24" s="17">
        <v>2.99724E-2</v>
      </c>
      <c r="J24" s="60">
        <v>3.1846000000000001E-3</v>
      </c>
      <c r="K24" s="60">
        <v>7.1973999999999996E-3</v>
      </c>
      <c r="L24" s="17">
        <v>3.3338E-2</v>
      </c>
      <c r="M24" s="60">
        <v>5.0860999999999996E-3</v>
      </c>
      <c r="N24" s="17">
        <v>9.4688400000000006E-2</v>
      </c>
      <c r="O24" s="60">
        <v>1.2595800000000001E-2</v>
      </c>
      <c r="P24" s="17">
        <v>8.3976300000000004E-2</v>
      </c>
      <c r="Q24" s="60">
        <v>4.0847000000000001E-3</v>
      </c>
      <c r="R24" s="60">
        <v>6.7454100000000003E-2</v>
      </c>
      <c r="S24" s="48">
        <v>6.0019000000000003E-2</v>
      </c>
      <c r="T24" s="38">
        <v>7.4034000000000001E-3</v>
      </c>
      <c r="U24" s="186">
        <f t="shared" si="0"/>
        <v>0.10013219999999999</v>
      </c>
      <c r="V24" s="55"/>
    </row>
    <row r="25" spans="1:22" ht="18" customHeight="1" x14ac:dyDescent="0.3">
      <c r="A25" s="440">
        <v>1957</v>
      </c>
      <c r="B25" s="185">
        <v>3.5180599999999999E-2</v>
      </c>
      <c r="C25" s="48">
        <v>0.32141589999999998</v>
      </c>
      <c r="D25" s="60">
        <v>0.13247120000000001</v>
      </c>
      <c r="E25" s="60">
        <v>0.1889448</v>
      </c>
      <c r="F25" s="48">
        <v>0.63325330000000002</v>
      </c>
      <c r="G25" s="17">
        <v>0.4139465</v>
      </c>
      <c r="H25" s="60">
        <v>8.5193099999999994E-2</v>
      </c>
      <c r="I25" s="17">
        <v>3.1119399999999998E-2</v>
      </c>
      <c r="J25" s="60">
        <v>2.4306000000000002E-3</v>
      </c>
      <c r="K25" s="60">
        <v>9.4896000000000008E-3</v>
      </c>
      <c r="L25" s="17">
        <v>6.3496300000000006E-2</v>
      </c>
      <c r="M25" s="60">
        <v>1.7956999999999999E-3</v>
      </c>
      <c r="N25" s="17">
        <v>8.3019999999999997E-2</v>
      </c>
      <c r="O25" s="60">
        <v>8.8024000000000002E-3</v>
      </c>
      <c r="P25" s="17">
        <v>4.1671100000000003E-2</v>
      </c>
      <c r="Q25" s="60">
        <v>2.5753999999999998E-3</v>
      </c>
      <c r="R25" s="60">
        <v>3.6235299999999998E-2</v>
      </c>
      <c r="S25" s="48">
        <v>4.5330799999999997E-2</v>
      </c>
      <c r="T25" s="38">
        <v>1.2963199999999999E-2</v>
      </c>
      <c r="U25" s="186">
        <f t="shared" si="0"/>
        <v>8.9419399999999996E-2</v>
      </c>
      <c r="V25" s="55"/>
    </row>
    <row r="26" spans="1:22" ht="18" customHeight="1" x14ac:dyDescent="0.3">
      <c r="A26" s="277">
        <v>1862</v>
      </c>
      <c r="B26" s="185"/>
      <c r="C26" s="48"/>
      <c r="D26" s="60"/>
      <c r="E26" s="60"/>
      <c r="F26" s="48"/>
      <c r="G26" s="17"/>
      <c r="H26" s="60"/>
      <c r="I26" s="17"/>
      <c r="J26" s="60"/>
      <c r="K26" s="60"/>
      <c r="L26" s="17"/>
      <c r="M26" s="60"/>
      <c r="N26" s="17"/>
      <c r="O26" s="60"/>
      <c r="P26" s="17"/>
      <c r="Q26" s="60"/>
      <c r="R26" s="60"/>
      <c r="S26" s="48"/>
      <c r="T26" s="38"/>
      <c r="U26" s="186"/>
      <c r="V26" s="55"/>
    </row>
    <row r="27" spans="1:22" ht="18" customHeight="1" x14ac:dyDescent="0.3">
      <c r="A27" s="183"/>
      <c r="B27" s="628" t="s">
        <v>341</v>
      </c>
      <c r="C27" s="629"/>
      <c r="D27" s="629"/>
      <c r="E27" s="629"/>
      <c r="F27" s="629"/>
      <c r="G27" s="629"/>
      <c r="H27" s="629"/>
      <c r="I27" s="629"/>
      <c r="J27" s="629"/>
      <c r="K27" s="629"/>
      <c r="L27" s="629"/>
      <c r="M27" s="629"/>
      <c r="N27" s="629"/>
      <c r="O27" s="629"/>
      <c r="P27" s="629"/>
      <c r="Q27" s="629"/>
      <c r="R27" s="629"/>
      <c r="S27" s="629"/>
      <c r="T27" s="629"/>
      <c r="U27" s="630"/>
      <c r="V27" s="55"/>
    </row>
    <row r="28" spans="1:22" ht="2.1" customHeight="1" x14ac:dyDescent="0.25">
      <c r="A28" s="112" t="s">
        <v>594</v>
      </c>
      <c r="B28" s="184" t="s">
        <v>160</v>
      </c>
      <c r="C28" s="57" t="s">
        <v>161</v>
      </c>
      <c r="D28" s="57" t="s">
        <v>509</v>
      </c>
      <c r="E28" s="57" t="s">
        <v>510</v>
      </c>
      <c r="F28" s="57" t="s">
        <v>511</v>
      </c>
      <c r="G28" s="57" t="s">
        <v>162</v>
      </c>
      <c r="H28" s="58" t="s">
        <v>512</v>
      </c>
      <c r="I28" s="58" t="s">
        <v>513</v>
      </c>
      <c r="J28" s="58" t="s">
        <v>514</v>
      </c>
      <c r="K28" s="58" t="s">
        <v>515</v>
      </c>
      <c r="L28" s="58" t="s">
        <v>516</v>
      </c>
      <c r="M28" s="58" t="s">
        <v>517</v>
      </c>
      <c r="N28" s="58" t="s">
        <v>518</v>
      </c>
      <c r="O28" s="58" t="s">
        <v>163</v>
      </c>
      <c r="P28" s="58" t="s">
        <v>519</v>
      </c>
      <c r="Q28" s="58" t="s">
        <v>165</v>
      </c>
      <c r="R28" s="58" t="s">
        <v>520</v>
      </c>
      <c r="S28" s="59" t="s">
        <v>166</v>
      </c>
      <c r="T28" s="58" t="s">
        <v>164</v>
      </c>
      <c r="U28" s="141"/>
    </row>
    <row r="29" spans="1:22" ht="15" customHeight="1" x14ac:dyDescent="0.25">
      <c r="A29" s="277">
        <v>1872</v>
      </c>
      <c r="B29" s="185">
        <v>2.9776999999999998E-3</v>
      </c>
      <c r="C29" s="48">
        <v>0.34515319999999999</v>
      </c>
      <c r="D29" s="60">
        <v>0.32728940000000001</v>
      </c>
      <c r="E29" s="60">
        <v>1.7863799999999999E-2</v>
      </c>
      <c r="F29" s="48">
        <v>0.62131150000000002</v>
      </c>
      <c r="G29" s="17">
        <v>0.19906170000000001</v>
      </c>
      <c r="H29" s="60">
        <v>9.5010000000000008E-3</v>
      </c>
      <c r="I29" s="17">
        <v>0.19234080000000001</v>
      </c>
      <c r="J29" s="60">
        <v>1.6837899999999999E-2</v>
      </c>
      <c r="K29" s="60">
        <v>9.3060900000000002E-2</v>
      </c>
      <c r="L29" s="17">
        <v>0.1077886</v>
      </c>
      <c r="M29" s="60">
        <v>2.7781299999999998E-2</v>
      </c>
      <c r="N29" s="17">
        <v>8.0814800000000006E-2</v>
      </c>
      <c r="O29" s="60">
        <v>1.8522E-2</v>
      </c>
      <c r="P29" s="17">
        <v>4.1305700000000001E-2</v>
      </c>
      <c r="Q29" s="60">
        <v>9.6190000000000002E-4</v>
      </c>
      <c r="R29" s="60">
        <v>3.53177E-2</v>
      </c>
      <c r="S29" s="48">
        <v>3.3535299999999997E-2</v>
      </c>
      <c r="T29" s="38">
        <v>6.1423600000000002E-2</v>
      </c>
      <c r="U29" s="186">
        <f t="shared" ref="U29:U42" si="1">H29+J29+M29</f>
        <v>5.4120199999999993E-2</v>
      </c>
    </row>
    <row r="30" spans="1:22" ht="15" customHeight="1" x14ac:dyDescent="0.25">
      <c r="A30" s="277">
        <v>1882</v>
      </c>
      <c r="B30" s="185">
        <v>4.6166999999999996E-3</v>
      </c>
      <c r="C30" s="48">
        <v>0.31288969999999999</v>
      </c>
      <c r="D30" s="60">
        <v>0.30852000000000002</v>
      </c>
      <c r="E30" s="60">
        <v>4.3696999999999998E-3</v>
      </c>
      <c r="F30" s="48">
        <v>0.65739060000000005</v>
      </c>
      <c r="G30" s="17">
        <v>0.23754700000000001</v>
      </c>
      <c r="H30" s="60">
        <v>1.99019E-2</v>
      </c>
      <c r="I30" s="17">
        <v>0.1903685</v>
      </c>
      <c r="J30" s="60">
        <v>1.7269199999999998E-2</v>
      </c>
      <c r="K30" s="60">
        <v>7.2623599999999996E-2</v>
      </c>
      <c r="L30" s="17">
        <v>0.1213658</v>
      </c>
      <c r="M30" s="60">
        <v>2.6426499999999999E-2</v>
      </c>
      <c r="N30" s="17">
        <v>6.6385299999999994E-2</v>
      </c>
      <c r="O30" s="60">
        <v>1.52485E-2</v>
      </c>
      <c r="P30" s="17">
        <v>4.1723900000000001E-2</v>
      </c>
      <c r="Q30" s="60">
        <v>4.9339999999999996E-4</v>
      </c>
      <c r="R30" s="60">
        <v>3.2848599999999999E-2</v>
      </c>
      <c r="S30" s="48">
        <v>2.9719700000000002E-2</v>
      </c>
      <c r="T30" s="38">
        <v>4.8637699999999999E-2</v>
      </c>
      <c r="U30" s="186">
        <f t="shared" si="1"/>
        <v>6.3597600000000004E-2</v>
      </c>
    </row>
    <row r="31" spans="1:22" ht="15" customHeight="1" x14ac:dyDescent="0.25">
      <c r="A31" s="277">
        <v>1892</v>
      </c>
      <c r="B31" s="185">
        <v>4.4301000000000002E-3</v>
      </c>
      <c r="C31" s="48">
        <v>0.3268027</v>
      </c>
      <c r="D31" s="60">
        <v>0.32258110000000001</v>
      </c>
      <c r="E31" s="60">
        <v>4.2217000000000001E-3</v>
      </c>
      <c r="F31" s="48">
        <v>0.65390930000000003</v>
      </c>
      <c r="G31" s="17">
        <v>0.190419</v>
      </c>
      <c r="H31" s="60">
        <v>2.9613E-2</v>
      </c>
      <c r="I31" s="17">
        <v>0.21801190000000001</v>
      </c>
      <c r="J31" s="60">
        <v>3.2938799999999997E-2</v>
      </c>
      <c r="K31" s="60">
        <v>4.7689799999999997E-2</v>
      </c>
      <c r="L31" s="17">
        <v>0.1408413</v>
      </c>
      <c r="M31" s="60">
        <v>4.7180600000000003E-2</v>
      </c>
      <c r="N31" s="17">
        <v>6.5360000000000001E-2</v>
      </c>
      <c r="O31" s="60">
        <v>7.2984E-3</v>
      </c>
      <c r="P31" s="17">
        <v>3.9277100000000002E-2</v>
      </c>
      <c r="Q31" s="60">
        <v>1.6986E-3</v>
      </c>
      <c r="R31" s="60">
        <v>2.8162400000000001E-2</v>
      </c>
      <c r="S31" s="48">
        <v>1.9288E-2</v>
      </c>
      <c r="T31" s="38">
        <v>4.7181399999999998E-2</v>
      </c>
      <c r="U31" s="186">
        <f t="shared" si="1"/>
        <v>0.10973239999999999</v>
      </c>
    </row>
    <row r="32" spans="1:22" ht="15" customHeight="1" x14ac:dyDescent="0.25">
      <c r="A32" s="289">
        <v>1897</v>
      </c>
      <c r="B32" s="185">
        <v>6.8729000000000004E-3</v>
      </c>
      <c r="C32" s="48">
        <v>0.24807709999999999</v>
      </c>
      <c r="D32" s="60">
        <v>0.24374609999999999</v>
      </c>
      <c r="E32" s="60">
        <v>4.3309999999999998E-3</v>
      </c>
      <c r="F32" s="48">
        <v>0.72846010000000005</v>
      </c>
      <c r="G32" s="17">
        <v>0.23606389999999999</v>
      </c>
      <c r="H32" s="60">
        <v>3.1288400000000001E-2</v>
      </c>
      <c r="I32" s="17">
        <v>0.2133187</v>
      </c>
      <c r="J32" s="60">
        <v>4.4410499999999999E-2</v>
      </c>
      <c r="K32" s="60">
        <v>5.1762000000000002E-2</v>
      </c>
      <c r="L32" s="17">
        <v>0.1867906</v>
      </c>
      <c r="M32" s="60">
        <v>7.7958100000000002E-2</v>
      </c>
      <c r="N32" s="17">
        <v>5.6468699999999997E-2</v>
      </c>
      <c r="O32" s="60">
        <v>1.0204899999999999E-2</v>
      </c>
      <c r="P32" s="17">
        <v>3.5818200000000001E-2</v>
      </c>
      <c r="Q32" s="60">
        <v>1.0868E-3</v>
      </c>
      <c r="R32" s="60">
        <v>2.4887200000000002E-2</v>
      </c>
      <c r="S32" s="48">
        <v>2.3462799999999999E-2</v>
      </c>
      <c r="T32" s="38">
        <v>3.78649E-2</v>
      </c>
      <c r="U32" s="186">
        <f t="shared" si="1"/>
        <v>0.15365699999999999</v>
      </c>
    </row>
    <row r="33" spans="1:22" ht="15" customHeight="1" x14ac:dyDescent="0.25">
      <c r="A33" s="342">
        <v>1907</v>
      </c>
      <c r="B33" s="185">
        <v>6.4341899999999994E-2</v>
      </c>
      <c r="C33" s="48">
        <v>0.27229530000000002</v>
      </c>
      <c r="D33" s="60">
        <v>0.2095263</v>
      </c>
      <c r="E33" s="60">
        <v>6.2769000000000005E-2</v>
      </c>
      <c r="F33" s="48">
        <v>0.69785129999999995</v>
      </c>
      <c r="G33" s="17">
        <v>0.24011830000000001</v>
      </c>
      <c r="H33" s="60">
        <v>6.06825E-2</v>
      </c>
      <c r="I33" s="17">
        <v>0.1908321</v>
      </c>
      <c r="J33" s="60">
        <v>3.9983999999999999E-2</v>
      </c>
      <c r="K33" s="60">
        <v>5.3352999999999998E-2</v>
      </c>
      <c r="L33" s="17">
        <v>0.1483302</v>
      </c>
      <c r="M33" s="60">
        <v>8.7807700000000002E-2</v>
      </c>
      <c r="N33" s="17">
        <v>9.0466199999999997E-2</v>
      </c>
      <c r="O33" s="60">
        <v>1.34454E-2</v>
      </c>
      <c r="P33" s="17">
        <v>2.8104400000000002E-2</v>
      </c>
      <c r="Q33" s="60">
        <v>6.0840000000000004E-4</v>
      </c>
      <c r="R33" s="60">
        <v>1.9760799999999999E-2</v>
      </c>
      <c r="S33" s="48">
        <v>2.9853399999999999E-2</v>
      </c>
      <c r="T33" s="38">
        <v>2.8933400000000001E-2</v>
      </c>
      <c r="U33" s="186">
        <f t="shared" si="1"/>
        <v>0.18847419999999998</v>
      </c>
    </row>
    <row r="34" spans="1:22" ht="18" customHeight="1" x14ac:dyDescent="0.25">
      <c r="A34" s="277">
        <v>1912</v>
      </c>
      <c r="B34" s="185">
        <v>6.03917E-2</v>
      </c>
      <c r="C34" s="48">
        <v>0.29550769999999998</v>
      </c>
      <c r="D34" s="60">
        <v>0.21728980000000001</v>
      </c>
      <c r="E34" s="60">
        <v>7.8217900000000007E-2</v>
      </c>
      <c r="F34" s="48">
        <v>0.67529839999999997</v>
      </c>
      <c r="G34" s="17">
        <v>0.2659068</v>
      </c>
      <c r="H34" s="60">
        <v>5.9977999999999997E-2</v>
      </c>
      <c r="I34" s="17">
        <v>0.16815659999999999</v>
      </c>
      <c r="J34" s="60">
        <v>4.9273999999999998E-2</v>
      </c>
      <c r="K34" s="60">
        <v>5.0195099999999999E-2</v>
      </c>
      <c r="L34" s="17">
        <v>0.1350027</v>
      </c>
      <c r="M34" s="60">
        <v>9.4428100000000001E-2</v>
      </c>
      <c r="N34" s="17">
        <v>8.0172900000000005E-2</v>
      </c>
      <c r="O34" s="60">
        <v>1.6097400000000001E-2</v>
      </c>
      <c r="P34" s="17">
        <v>2.6059499999999999E-2</v>
      </c>
      <c r="Q34" s="60">
        <v>1.2183000000000001E-3</v>
      </c>
      <c r="R34" s="60">
        <v>1.6918900000000001E-2</v>
      </c>
      <c r="S34" s="48">
        <v>2.9193899999999998E-2</v>
      </c>
      <c r="T34" s="38">
        <v>3.90268E-2</v>
      </c>
      <c r="U34" s="186">
        <f t="shared" si="1"/>
        <v>0.20368009999999998</v>
      </c>
    </row>
    <row r="35" spans="1:22" ht="18" customHeight="1" x14ac:dyDescent="0.25">
      <c r="A35" s="277">
        <v>1922</v>
      </c>
      <c r="B35" s="185">
        <v>9.9029699999999998E-2</v>
      </c>
      <c r="C35" s="48">
        <v>0.17921509999999999</v>
      </c>
      <c r="D35" s="60">
        <v>0.1232533</v>
      </c>
      <c r="E35" s="60">
        <v>5.5961799999999999E-2</v>
      </c>
      <c r="F35" s="48">
        <v>0.77359160000000005</v>
      </c>
      <c r="G35" s="17">
        <v>0.29646270000000002</v>
      </c>
      <c r="H35" s="60">
        <v>6.4876299999999998E-2</v>
      </c>
      <c r="I35" s="17">
        <v>0.14285990000000001</v>
      </c>
      <c r="J35" s="60">
        <v>1.9896299999999999E-2</v>
      </c>
      <c r="K35" s="60">
        <v>4.0587100000000001E-2</v>
      </c>
      <c r="L35" s="17">
        <v>0.21717549999999999</v>
      </c>
      <c r="M35" s="60">
        <v>3.98325E-2</v>
      </c>
      <c r="N35" s="17">
        <v>9.2979199999999998E-2</v>
      </c>
      <c r="O35" s="60">
        <v>9.3705000000000004E-3</v>
      </c>
      <c r="P35" s="17">
        <v>2.4114300000000002E-2</v>
      </c>
      <c r="Q35" s="60">
        <v>6.3759999999999999E-4</v>
      </c>
      <c r="R35" s="60">
        <v>1.55189E-2</v>
      </c>
      <c r="S35" s="48">
        <v>4.7193300000000001E-2</v>
      </c>
      <c r="T35" s="38">
        <v>2.0565199999999999E-2</v>
      </c>
      <c r="U35" s="186">
        <f t="shared" si="1"/>
        <v>0.1246051</v>
      </c>
    </row>
    <row r="36" spans="1:22" ht="18" customHeight="1" x14ac:dyDescent="0.25">
      <c r="A36" s="277">
        <v>1927</v>
      </c>
      <c r="B36" s="185">
        <v>5.4856599999999998E-2</v>
      </c>
      <c r="C36" s="48">
        <v>0.15418699999999999</v>
      </c>
      <c r="D36" s="60">
        <v>8.0509300000000006E-2</v>
      </c>
      <c r="E36" s="60">
        <v>7.3677699999999999E-2</v>
      </c>
      <c r="F36" s="48">
        <v>0.77834499999999995</v>
      </c>
      <c r="G36" s="17">
        <v>0.43859599999999999</v>
      </c>
      <c r="H36" s="60">
        <v>0.18254429999999999</v>
      </c>
      <c r="I36" s="17">
        <v>9.6318299999999996E-2</v>
      </c>
      <c r="J36" s="60">
        <v>1.85436E-2</v>
      </c>
      <c r="K36" s="60">
        <v>3.4156800000000001E-2</v>
      </c>
      <c r="L36" s="17">
        <v>0.1231994</v>
      </c>
      <c r="M36" s="60">
        <v>2.9214400000000001E-2</v>
      </c>
      <c r="N36" s="17">
        <v>9.07829E-2</v>
      </c>
      <c r="O36" s="60">
        <v>6.5345000000000004E-3</v>
      </c>
      <c r="P36" s="17">
        <v>2.94484E-2</v>
      </c>
      <c r="Q36" s="60">
        <v>1.1164E-3</v>
      </c>
      <c r="R36" s="60">
        <v>1.7768200000000001E-2</v>
      </c>
      <c r="S36" s="48">
        <v>6.7468E-2</v>
      </c>
      <c r="T36" s="38">
        <v>9.7079000000000002E-3</v>
      </c>
      <c r="U36" s="186">
        <f t="shared" si="1"/>
        <v>0.23030229999999999</v>
      </c>
    </row>
    <row r="37" spans="1:22" ht="18" customHeight="1" x14ac:dyDescent="0.25">
      <c r="A37" s="277">
        <v>1932</v>
      </c>
      <c r="B37" s="185">
        <v>5.9461899999999998E-2</v>
      </c>
      <c r="C37" s="48">
        <v>0.20214109999999999</v>
      </c>
      <c r="D37" s="60">
        <v>0.1103411</v>
      </c>
      <c r="E37" s="60">
        <v>9.1800000000000007E-2</v>
      </c>
      <c r="F37" s="48">
        <v>0.72158730000000004</v>
      </c>
      <c r="G37" s="17">
        <v>0.32682420000000001</v>
      </c>
      <c r="H37" s="60">
        <v>6.5907999999999994E-2</v>
      </c>
      <c r="I37" s="17">
        <v>0.116814</v>
      </c>
      <c r="J37" s="60">
        <v>1.38566E-2</v>
      </c>
      <c r="K37" s="60">
        <v>2.7063299999999998E-2</v>
      </c>
      <c r="L37" s="17">
        <v>0.14087450000000001</v>
      </c>
      <c r="M37" s="60">
        <v>2.1376699999999998E-2</v>
      </c>
      <c r="N37" s="17">
        <v>0.11584129999999999</v>
      </c>
      <c r="O37" s="60">
        <v>1.9929200000000001E-2</v>
      </c>
      <c r="P37" s="17">
        <v>2.1233100000000001E-2</v>
      </c>
      <c r="Q37" s="60">
        <v>2.0211000000000001E-3</v>
      </c>
      <c r="R37" s="60">
        <v>1.60818E-2</v>
      </c>
      <c r="S37" s="48">
        <v>7.6271599999999995E-2</v>
      </c>
      <c r="T37" s="38">
        <v>2.09611E-2</v>
      </c>
      <c r="U37" s="186">
        <f t="shared" si="1"/>
        <v>0.10114129999999999</v>
      </c>
    </row>
    <row r="38" spans="1:22" ht="18" customHeight="1" x14ac:dyDescent="0.25">
      <c r="A38" s="277">
        <v>1937</v>
      </c>
      <c r="B38" s="185">
        <v>5.5428400000000003E-2</v>
      </c>
      <c r="C38" s="48">
        <v>0.18066370000000001</v>
      </c>
      <c r="D38" s="60">
        <v>0.1178883</v>
      </c>
      <c r="E38" s="60">
        <v>6.2775399999999995E-2</v>
      </c>
      <c r="F38" s="48">
        <v>0.7332881</v>
      </c>
      <c r="G38" s="17">
        <v>0.38211659999999997</v>
      </c>
      <c r="H38" s="60">
        <v>0.15122630000000001</v>
      </c>
      <c r="I38" s="17">
        <v>0.101952</v>
      </c>
      <c r="J38" s="60">
        <v>1.16854E-2</v>
      </c>
      <c r="K38" s="60">
        <v>2.6244E-2</v>
      </c>
      <c r="L38" s="17">
        <v>9.8886199999999994E-2</v>
      </c>
      <c r="M38" s="60">
        <v>2.01759E-2</v>
      </c>
      <c r="N38" s="17">
        <v>8.4209199999999998E-2</v>
      </c>
      <c r="O38" s="60">
        <v>1.0079599999999999E-2</v>
      </c>
      <c r="P38" s="17">
        <v>6.6124199999999994E-2</v>
      </c>
      <c r="Q38" s="60">
        <v>4.5944999999999996E-3</v>
      </c>
      <c r="R38" s="60">
        <v>1.55928E-2</v>
      </c>
      <c r="S38" s="48">
        <v>8.6048200000000005E-2</v>
      </c>
      <c r="T38" s="38">
        <v>1.5130299999999999E-2</v>
      </c>
      <c r="U38" s="186">
        <f t="shared" si="1"/>
        <v>0.18308760000000002</v>
      </c>
    </row>
    <row r="39" spans="1:22" ht="18" customHeight="1" x14ac:dyDescent="0.25">
      <c r="A39" s="386">
        <v>1942</v>
      </c>
      <c r="B39" s="185">
        <v>4.3717499999999999E-2</v>
      </c>
      <c r="C39" s="48">
        <v>0.17002310000000001</v>
      </c>
      <c r="D39" s="60">
        <v>7.3555099999999998E-2</v>
      </c>
      <c r="E39" s="60">
        <v>9.6467999999999998E-2</v>
      </c>
      <c r="F39" s="48">
        <v>0.77276840000000002</v>
      </c>
      <c r="G39" s="17">
        <v>0.50754980000000005</v>
      </c>
      <c r="H39" s="60">
        <v>0.1170916</v>
      </c>
      <c r="I39" s="17">
        <v>4.7984400000000003E-2</v>
      </c>
      <c r="J39" s="60">
        <v>6.1913000000000003E-3</v>
      </c>
      <c r="K39" s="60">
        <v>6.6975000000000003E-3</v>
      </c>
      <c r="L39" s="17">
        <v>9.9481899999999998E-2</v>
      </c>
      <c r="M39" s="60">
        <v>1.5015300000000001E-2</v>
      </c>
      <c r="N39" s="17">
        <v>8.4426000000000001E-2</v>
      </c>
      <c r="O39" s="60">
        <v>1.19425E-2</v>
      </c>
      <c r="P39" s="17">
        <v>3.33262E-2</v>
      </c>
      <c r="Q39" s="60">
        <v>3.2028999999999998E-3</v>
      </c>
      <c r="R39" s="60">
        <v>2.5667200000000001E-2</v>
      </c>
      <c r="S39" s="48">
        <v>5.7208500000000002E-2</v>
      </c>
      <c r="T39" s="38">
        <v>3.7161E-3</v>
      </c>
      <c r="U39" s="186">
        <f t="shared" si="1"/>
        <v>0.13829820000000001</v>
      </c>
    </row>
    <row r="40" spans="1:22" ht="18" customHeight="1" x14ac:dyDescent="0.25">
      <c r="A40" s="313">
        <v>1947</v>
      </c>
      <c r="B40" s="185">
        <v>4.6074299999999999E-2</v>
      </c>
      <c r="C40" s="48">
        <v>0.1862297</v>
      </c>
      <c r="D40" s="60">
        <v>6.5187899999999993E-2</v>
      </c>
      <c r="E40" s="60">
        <v>0.1210418</v>
      </c>
      <c r="F40" s="48">
        <v>0.76908370000000004</v>
      </c>
      <c r="G40" s="17">
        <v>0.52222159999999995</v>
      </c>
      <c r="H40" s="60">
        <v>0.1475765</v>
      </c>
      <c r="I40" s="17">
        <v>3.2805000000000001E-2</v>
      </c>
      <c r="J40" s="60">
        <v>5.8011E-3</v>
      </c>
      <c r="K40" s="60">
        <v>6.0242000000000004E-3</v>
      </c>
      <c r="L40" s="17">
        <v>4.1031199999999997E-2</v>
      </c>
      <c r="M40" s="60">
        <v>9.2002999999999998E-3</v>
      </c>
      <c r="N40" s="17">
        <v>6.4586599999999994E-2</v>
      </c>
      <c r="O40" s="60">
        <v>7.3638999999999996E-3</v>
      </c>
      <c r="P40" s="17">
        <v>0.1084393</v>
      </c>
      <c r="Q40" s="60">
        <v>3.3530999999999999E-3</v>
      </c>
      <c r="R40" s="60">
        <v>8.9398699999999998E-2</v>
      </c>
      <c r="S40" s="48">
        <v>4.46866E-2</v>
      </c>
      <c r="T40" s="38">
        <v>3.5025E-3</v>
      </c>
      <c r="U40" s="186">
        <f t="shared" si="1"/>
        <v>0.1625779</v>
      </c>
    </row>
    <row r="41" spans="1:22" ht="18" customHeight="1" x14ac:dyDescent="0.3">
      <c r="A41" s="440">
        <v>1852</v>
      </c>
      <c r="B41" s="185">
        <v>2.9366199999999999E-2</v>
      </c>
      <c r="C41" s="48">
        <v>0.21826760000000001</v>
      </c>
      <c r="D41" s="60">
        <v>8.4112800000000001E-2</v>
      </c>
      <c r="E41" s="60">
        <v>0.13415479999999999</v>
      </c>
      <c r="F41" s="48">
        <v>0.73553610000000003</v>
      </c>
      <c r="G41" s="17">
        <v>0.45904220000000001</v>
      </c>
      <c r="H41" s="60">
        <v>0.1094609</v>
      </c>
      <c r="I41" s="17">
        <v>3.48756E-2</v>
      </c>
      <c r="J41" s="60">
        <v>3.1384999999999998E-3</v>
      </c>
      <c r="K41" s="60">
        <v>8.5935000000000004E-3</v>
      </c>
      <c r="L41" s="17">
        <v>3.9109699999999997E-2</v>
      </c>
      <c r="M41" s="60">
        <v>5.9725999999999998E-3</v>
      </c>
      <c r="N41" s="17">
        <v>0.1194935</v>
      </c>
      <c r="O41" s="60">
        <v>1.6218799999999998E-2</v>
      </c>
      <c r="P41" s="17">
        <v>8.3015099999999994E-2</v>
      </c>
      <c r="Q41" s="60">
        <v>5.2096E-3</v>
      </c>
      <c r="R41" s="60">
        <v>6.6415799999999997E-2</v>
      </c>
      <c r="S41" s="48">
        <v>4.6196300000000003E-2</v>
      </c>
      <c r="T41" s="38">
        <v>1.1272999999999999E-3</v>
      </c>
      <c r="U41" s="186">
        <f t="shared" si="1"/>
        <v>0.118572</v>
      </c>
      <c r="V41" s="55"/>
    </row>
    <row r="42" spans="1:22" ht="18" customHeight="1" x14ac:dyDescent="0.3">
      <c r="A42" s="440">
        <v>1957</v>
      </c>
      <c r="B42" s="185">
        <v>3.4339799999999997E-2</v>
      </c>
      <c r="C42" s="48">
        <v>0.22129599999999999</v>
      </c>
      <c r="D42" s="60">
        <v>9.9121000000000001E-2</v>
      </c>
      <c r="E42" s="60">
        <v>0.12217500000000001</v>
      </c>
      <c r="F42" s="48">
        <v>0.75200469999999997</v>
      </c>
      <c r="G42" s="17">
        <v>0.49423270000000002</v>
      </c>
      <c r="H42" s="60">
        <v>0.10610840000000001</v>
      </c>
      <c r="I42" s="17">
        <v>3.8671900000000002E-2</v>
      </c>
      <c r="J42" s="60">
        <v>2.9033000000000002E-3</v>
      </c>
      <c r="K42" s="60">
        <v>1.1461900000000001E-2</v>
      </c>
      <c r="L42" s="17">
        <v>8.1271700000000002E-2</v>
      </c>
      <c r="M42" s="60">
        <v>2.3725999999999999E-3</v>
      </c>
      <c r="N42" s="17">
        <v>0.1039091</v>
      </c>
      <c r="O42" s="60">
        <v>1.0470699999999999E-2</v>
      </c>
      <c r="P42" s="17">
        <v>3.3919400000000002E-2</v>
      </c>
      <c r="Q42" s="60">
        <v>2.7653999999999999E-3</v>
      </c>
      <c r="R42" s="60">
        <v>2.99665E-2</v>
      </c>
      <c r="S42" s="48">
        <v>2.6699299999999999E-2</v>
      </c>
      <c r="T42" s="38">
        <v>1.5870000000000001E-3</v>
      </c>
      <c r="U42" s="186">
        <f t="shared" si="1"/>
        <v>0.11138430000000001</v>
      </c>
      <c r="V42" s="55"/>
    </row>
    <row r="43" spans="1:22" ht="18" customHeight="1" x14ac:dyDescent="0.3">
      <c r="A43" s="440">
        <v>1862</v>
      </c>
      <c r="B43" s="185"/>
      <c r="C43" s="48"/>
      <c r="D43" s="60"/>
      <c r="E43" s="60"/>
      <c r="F43" s="48"/>
      <c r="G43" s="17"/>
      <c r="H43" s="60"/>
      <c r="I43" s="17"/>
      <c r="J43" s="60"/>
      <c r="K43" s="60"/>
      <c r="L43" s="17"/>
      <c r="M43" s="60"/>
      <c r="N43" s="17"/>
      <c r="O43" s="60"/>
      <c r="P43" s="17"/>
      <c r="Q43" s="60"/>
      <c r="R43" s="60"/>
      <c r="S43" s="48"/>
      <c r="T43" s="38"/>
      <c r="U43" s="186"/>
      <c r="V43" s="55"/>
    </row>
    <row r="44" spans="1:22" ht="15" customHeight="1" x14ac:dyDescent="0.25">
      <c r="A44" s="183"/>
      <c r="B44" s="628" t="s">
        <v>280</v>
      </c>
      <c r="C44" s="629"/>
      <c r="D44" s="629"/>
      <c r="E44" s="629"/>
      <c r="F44" s="629"/>
      <c r="G44" s="629"/>
      <c r="H44" s="629"/>
      <c r="I44" s="629"/>
      <c r="J44" s="629"/>
      <c r="K44" s="629"/>
      <c r="L44" s="629"/>
      <c r="M44" s="629"/>
      <c r="N44" s="629"/>
      <c r="O44" s="629"/>
      <c r="P44" s="629"/>
      <c r="Q44" s="629"/>
      <c r="R44" s="629"/>
      <c r="S44" s="629"/>
      <c r="T44" s="629"/>
      <c r="U44" s="630"/>
    </row>
    <row r="45" spans="1:22" ht="2.1" customHeight="1" x14ac:dyDescent="0.25">
      <c r="A45" s="112" t="s">
        <v>594</v>
      </c>
      <c r="B45" s="184" t="s">
        <v>281</v>
      </c>
      <c r="C45" s="57" t="s">
        <v>282</v>
      </c>
      <c r="D45" s="57" t="s">
        <v>521</v>
      </c>
      <c r="E45" s="57" t="s">
        <v>522</v>
      </c>
      <c r="F45" s="57" t="s">
        <v>523</v>
      </c>
      <c r="G45" s="57" t="s">
        <v>283</v>
      </c>
      <c r="H45" s="58" t="s">
        <v>524</v>
      </c>
      <c r="I45" s="58" t="s">
        <v>525</v>
      </c>
      <c r="J45" s="58" t="s">
        <v>526</v>
      </c>
      <c r="K45" s="58" t="s">
        <v>527</v>
      </c>
      <c r="L45" s="58" t="s">
        <v>528</v>
      </c>
      <c r="M45" s="58" t="s">
        <v>529</v>
      </c>
      <c r="N45" s="58" t="s">
        <v>530</v>
      </c>
      <c r="O45" s="58" t="s">
        <v>284</v>
      </c>
      <c r="P45" s="58" t="s">
        <v>531</v>
      </c>
      <c r="Q45" s="58" t="s">
        <v>285</v>
      </c>
      <c r="R45" s="58" t="s">
        <v>532</v>
      </c>
      <c r="S45" s="59" t="s">
        <v>286</v>
      </c>
      <c r="T45" s="58" t="s">
        <v>287</v>
      </c>
      <c r="U45" s="141"/>
    </row>
    <row r="46" spans="1:22" ht="15" customHeight="1" x14ac:dyDescent="0.25">
      <c r="A46" s="277">
        <v>1872</v>
      </c>
      <c r="B46" s="185">
        <v>8.3569999999999998E-3</v>
      </c>
      <c r="C46" s="48">
        <v>0.4324229</v>
      </c>
      <c r="D46" s="60">
        <v>0.4147864</v>
      </c>
      <c r="E46" s="60">
        <v>1.7636499999999999E-2</v>
      </c>
      <c r="F46" s="48">
        <v>0.55473930000000005</v>
      </c>
      <c r="G46" s="17">
        <v>0.14297319999999999</v>
      </c>
      <c r="H46" s="60">
        <v>1.10329E-2</v>
      </c>
      <c r="I46" s="17">
        <v>0.1795978</v>
      </c>
      <c r="J46" s="60">
        <v>2.3916099999999999E-2</v>
      </c>
      <c r="K46" s="60">
        <v>7.8761600000000001E-2</v>
      </c>
      <c r="L46" s="17">
        <v>0.147671</v>
      </c>
      <c r="M46" s="60">
        <v>5.0545300000000001E-2</v>
      </c>
      <c r="N46" s="17">
        <v>4.9622600000000003E-2</v>
      </c>
      <c r="O46" s="60">
        <v>8.2956999999999996E-3</v>
      </c>
      <c r="P46" s="17">
        <v>3.4874700000000002E-2</v>
      </c>
      <c r="Q46" s="60">
        <v>1.3240000000000001E-3</v>
      </c>
      <c r="R46" s="60">
        <v>1.99113E-2</v>
      </c>
      <c r="S46" s="48">
        <v>1.28378E-2</v>
      </c>
      <c r="T46" s="17">
        <v>2.1617299999999999E-2</v>
      </c>
      <c r="U46" s="186">
        <f t="shared" ref="U46:U59" si="2">H46+J46+M46</f>
        <v>8.5494299999999995E-2</v>
      </c>
    </row>
    <row r="47" spans="1:22" ht="15" customHeight="1" x14ac:dyDescent="0.25">
      <c r="A47" s="277">
        <v>1882</v>
      </c>
      <c r="B47" s="185">
        <v>5.5388199999999999E-2</v>
      </c>
      <c r="C47" s="48">
        <v>0.43334349999999999</v>
      </c>
      <c r="D47" s="60">
        <v>0.42970039999999998</v>
      </c>
      <c r="E47" s="60">
        <v>3.6430999999999998E-3</v>
      </c>
      <c r="F47" s="48">
        <v>0.54878539999999998</v>
      </c>
      <c r="G47" s="17">
        <v>0.17577029999999999</v>
      </c>
      <c r="H47" s="60">
        <v>2.6932399999999999E-2</v>
      </c>
      <c r="I47" s="17">
        <v>0.14926439999999999</v>
      </c>
      <c r="J47" s="60">
        <v>1.63196E-2</v>
      </c>
      <c r="K47" s="60">
        <v>4.61284E-2</v>
      </c>
      <c r="L47" s="17">
        <v>0.15207270000000001</v>
      </c>
      <c r="M47" s="60">
        <v>2.0926400000000001E-2</v>
      </c>
      <c r="N47" s="17">
        <v>4.49887E-2</v>
      </c>
      <c r="O47" s="60">
        <v>6.5310000000000003E-3</v>
      </c>
      <c r="P47" s="17">
        <v>2.6689399999999999E-2</v>
      </c>
      <c r="Q47" s="60">
        <v>3.2659999999999998E-3</v>
      </c>
      <c r="R47" s="60">
        <v>1.18102E-2</v>
      </c>
      <c r="S47" s="48">
        <v>1.7871100000000001E-2</v>
      </c>
      <c r="T47" s="17">
        <v>5.1037100000000002E-2</v>
      </c>
      <c r="U47" s="186">
        <f t="shared" si="2"/>
        <v>6.4178399999999997E-2</v>
      </c>
    </row>
    <row r="48" spans="1:22" ht="15" customHeight="1" x14ac:dyDescent="0.25">
      <c r="A48" s="277">
        <v>1892</v>
      </c>
      <c r="B48" s="185">
        <v>3.4247899999999998E-2</v>
      </c>
      <c r="C48" s="48">
        <v>0.35854560000000002</v>
      </c>
      <c r="D48" s="60">
        <v>0.3580004</v>
      </c>
      <c r="E48" s="60">
        <v>5.4520000000000002E-4</v>
      </c>
      <c r="F48" s="48">
        <v>0.62638159999999998</v>
      </c>
      <c r="G48" s="17">
        <v>0.16502710000000001</v>
      </c>
      <c r="H48" s="60">
        <v>2.7970499999999999E-2</v>
      </c>
      <c r="I48" s="17">
        <v>0.21004999999999999</v>
      </c>
      <c r="J48" s="60">
        <v>2.6559900000000001E-2</v>
      </c>
      <c r="K48" s="60">
        <v>3.3569000000000002E-2</v>
      </c>
      <c r="L48" s="17">
        <v>0.1769442</v>
      </c>
      <c r="M48" s="60">
        <v>0.10207280000000001</v>
      </c>
      <c r="N48" s="17">
        <v>3.5680900000000002E-2</v>
      </c>
      <c r="O48" s="60">
        <v>2.215E-3</v>
      </c>
      <c r="P48" s="17">
        <v>3.8679400000000003E-2</v>
      </c>
      <c r="Q48" s="60">
        <v>1.5402E-3</v>
      </c>
      <c r="R48" s="60">
        <v>1.85297E-2</v>
      </c>
      <c r="S48" s="48">
        <v>1.5072800000000001E-2</v>
      </c>
      <c r="T48" s="17">
        <v>6.9515199999999999E-2</v>
      </c>
      <c r="U48" s="186">
        <f t="shared" si="2"/>
        <v>0.1566032</v>
      </c>
    </row>
    <row r="49" spans="1:22" ht="15" customHeight="1" x14ac:dyDescent="0.25">
      <c r="A49" s="289">
        <v>1897</v>
      </c>
      <c r="B49" s="185">
        <v>1.7025800000000001E-2</v>
      </c>
      <c r="C49" s="48">
        <v>0.39542699999999997</v>
      </c>
      <c r="D49" s="60">
        <v>0.36131679999999999</v>
      </c>
      <c r="E49" s="60">
        <v>3.41102E-2</v>
      </c>
      <c r="F49" s="48">
        <v>0.59341339999999998</v>
      </c>
      <c r="G49" s="17">
        <v>0.1698702</v>
      </c>
      <c r="H49" s="60">
        <v>4.548E-2</v>
      </c>
      <c r="I49" s="17">
        <v>0.1868445</v>
      </c>
      <c r="J49" s="60">
        <v>3.0700600000000001E-2</v>
      </c>
      <c r="K49" s="60">
        <v>2.93519E-2</v>
      </c>
      <c r="L49" s="17">
        <v>0.15569669999999999</v>
      </c>
      <c r="M49" s="60">
        <v>5.6363700000000003E-2</v>
      </c>
      <c r="N49" s="17">
        <v>4.8572400000000002E-2</v>
      </c>
      <c r="O49" s="60">
        <v>1.05218E-2</v>
      </c>
      <c r="P49" s="17">
        <v>3.24295E-2</v>
      </c>
      <c r="Q49" s="60">
        <v>2.0114999999999998E-3</v>
      </c>
      <c r="R49" s="60">
        <v>1.35178E-2</v>
      </c>
      <c r="S49" s="48">
        <v>1.11597E-2</v>
      </c>
      <c r="T49" s="17">
        <v>5.3220200000000002E-2</v>
      </c>
      <c r="U49" s="186">
        <f t="shared" si="2"/>
        <v>0.1325443</v>
      </c>
    </row>
    <row r="50" spans="1:22" ht="15" customHeight="1" x14ac:dyDescent="0.25">
      <c r="A50" s="342">
        <v>1907</v>
      </c>
      <c r="B50" s="185">
        <v>6.9330799999999998E-2</v>
      </c>
      <c r="C50" s="48">
        <v>0.46128580000000002</v>
      </c>
      <c r="D50" s="60">
        <v>0.29844369999999998</v>
      </c>
      <c r="E50" s="60">
        <v>0.16284219999999999</v>
      </c>
      <c r="F50" s="48">
        <v>0.52182329999999999</v>
      </c>
      <c r="G50" s="17">
        <v>0.22812769999999999</v>
      </c>
      <c r="H50" s="60">
        <v>3.4321200000000003E-2</v>
      </c>
      <c r="I50" s="17">
        <v>0.12689239999999999</v>
      </c>
      <c r="J50" s="60">
        <v>2.34614E-2</v>
      </c>
      <c r="K50" s="60">
        <v>3.10794E-2</v>
      </c>
      <c r="L50" s="17">
        <v>9.8825700000000002E-2</v>
      </c>
      <c r="M50" s="60">
        <v>4.6745299999999997E-2</v>
      </c>
      <c r="N50" s="17">
        <v>4.19618E-2</v>
      </c>
      <c r="O50" s="60">
        <v>3.2544000000000002E-3</v>
      </c>
      <c r="P50" s="17">
        <v>2.6015799999999999E-2</v>
      </c>
      <c r="Q50" s="60">
        <v>1.0549999999999999E-3</v>
      </c>
      <c r="R50" s="60">
        <v>1.16474E-2</v>
      </c>
      <c r="S50" s="48">
        <v>1.6890800000000001E-2</v>
      </c>
      <c r="T50" s="17">
        <v>0.11505020000000001</v>
      </c>
      <c r="U50" s="186">
        <f t="shared" si="2"/>
        <v>0.10452790000000001</v>
      </c>
    </row>
    <row r="51" spans="1:22" ht="15.6" x14ac:dyDescent="0.25">
      <c r="A51" s="277">
        <v>1912</v>
      </c>
      <c r="B51" s="185">
        <v>5.7085799999999999E-2</v>
      </c>
      <c r="C51" s="48">
        <v>0.45064660000000001</v>
      </c>
      <c r="D51" s="60">
        <v>0.2867614</v>
      </c>
      <c r="E51" s="60">
        <v>0.16388530000000001</v>
      </c>
      <c r="F51" s="48">
        <v>0.53794059999999999</v>
      </c>
      <c r="G51" s="17">
        <v>0.17538139999999999</v>
      </c>
      <c r="H51" s="60">
        <v>3.8005400000000002E-2</v>
      </c>
      <c r="I51" s="17">
        <v>0.1638859</v>
      </c>
      <c r="J51" s="60">
        <v>2.3023800000000001E-2</v>
      </c>
      <c r="K51" s="60">
        <v>4.5622900000000001E-2</v>
      </c>
      <c r="L51" s="17">
        <v>0.1027127</v>
      </c>
      <c r="M51" s="60">
        <v>5.2568200000000002E-2</v>
      </c>
      <c r="N51" s="17">
        <v>5.9174699999999997E-2</v>
      </c>
      <c r="O51" s="60">
        <v>6.4294E-3</v>
      </c>
      <c r="P51" s="17">
        <v>3.6785999999999999E-2</v>
      </c>
      <c r="Q51" s="60">
        <v>3.8270999999999999E-3</v>
      </c>
      <c r="R51" s="60">
        <v>1.29499E-2</v>
      </c>
      <c r="S51" s="48">
        <v>1.1412800000000001E-2</v>
      </c>
      <c r="T51" s="17">
        <v>0.11318549999999999</v>
      </c>
      <c r="U51" s="186">
        <f t="shared" si="2"/>
        <v>0.11359740000000002</v>
      </c>
    </row>
    <row r="52" spans="1:22" ht="15.6" x14ac:dyDescent="0.25">
      <c r="A52" s="277">
        <v>1922</v>
      </c>
      <c r="B52" s="185">
        <v>7.1455000000000005E-2</v>
      </c>
      <c r="C52" s="48">
        <v>0.33317089999999999</v>
      </c>
      <c r="D52" s="60">
        <v>0.18018500000000001</v>
      </c>
      <c r="E52" s="60">
        <v>0.15298590000000001</v>
      </c>
      <c r="F52" s="48">
        <v>0.62688180000000004</v>
      </c>
      <c r="G52" s="17">
        <v>0.24121239999999999</v>
      </c>
      <c r="H52" s="60">
        <v>6.3139299999999995E-2</v>
      </c>
      <c r="I52" s="17">
        <v>0.10538169999999999</v>
      </c>
      <c r="J52" s="60">
        <v>1.61917E-2</v>
      </c>
      <c r="K52" s="60">
        <v>2.72984E-2</v>
      </c>
      <c r="L52" s="17">
        <v>0.1145106</v>
      </c>
      <c r="M52" s="60">
        <v>2.5743100000000001E-2</v>
      </c>
      <c r="N52" s="17">
        <v>0.1188468</v>
      </c>
      <c r="O52" s="60">
        <v>5.3651900000000002E-2</v>
      </c>
      <c r="P52" s="17">
        <v>4.6930399999999997E-2</v>
      </c>
      <c r="Q52" s="60">
        <v>2.5081000000000001E-3</v>
      </c>
      <c r="R52" s="60">
        <v>7.5957999999999998E-3</v>
      </c>
      <c r="S52" s="48">
        <v>3.9947299999999998E-2</v>
      </c>
      <c r="T52" s="17">
        <v>0.1264161</v>
      </c>
      <c r="U52" s="186">
        <f t="shared" si="2"/>
        <v>0.1050741</v>
      </c>
    </row>
    <row r="53" spans="1:22" ht="15.6" x14ac:dyDescent="0.25">
      <c r="A53" s="277">
        <v>1927</v>
      </c>
      <c r="B53" s="185">
        <v>6.51867E-2</v>
      </c>
      <c r="C53" s="48">
        <v>0.33089980000000002</v>
      </c>
      <c r="D53" s="60">
        <v>0.16087609999999999</v>
      </c>
      <c r="E53" s="60">
        <v>0.1700237</v>
      </c>
      <c r="F53" s="48">
        <v>0.62464450000000005</v>
      </c>
      <c r="G53" s="17">
        <v>0.33532319999999999</v>
      </c>
      <c r="H53" s="60">
        <v>0.100356</v>
      </c>
      <c r="I53" s="17">
        <v>7.8448799999999999E-2</v>
      </c>
      <c r="J53" s="60">
        <v>1.8536500000000001E-2</v>
      </c>
      <c r="K53" s="60">
        <v>2.35374E-2</v>
      </c>
      <c r="L53" s="17">
        <v>8.6347900000000005E-2</v>
      </c>
      <c r="M53" s="60">
        <v>3.4037999999999999E-2</v>
      </c>
      <c r="N53" s="17">
        <v>6.9060899999999995E-2</v>
      </c>
      <c r="O53" s="60">
        <v>5.6975000000000003E-3</v>
      </c>
      <c r="P53" s="17">
        <v>5.5463600000000002E-2</v>
      </c>
      <c r="Q53" s="60">
        <v>5.2630000000000005E-4</v>
      </c>
      <c r="R53" s="60">
        <v>1.1209200000000001E-2</v>
      </c>
      <c r="S53" s="48">
        <v>4.4455799999999997E-2</v>
      </c>
      <c r="T53" s="17">
        <v>0.12322139999999999</v>
      </c>
      <c r="U53" s="186">
        <f t="shared" si="2"/>
        <v>0.1529305</v>
      </c>
    </row>
    <row r="54" spans="1:22" ht="15.6" x14ac:dyDescent="0.25">
      <c r="A54" s="277">
        <v>1932</v>
      </c>
      <c r="B54" s="185">
        <v>4.8456600000000002E-2</v>
      </c>
      <c r="C54" s="48">
        <v>0.39426800000000001</v>
      </c>
      <c r="D54" s="60">
        <v>0.20129520000000001</v>
      </c>
      <c r="E54" s="60">
        <v>0.1929728</v>
      </c>
      <c r="F54" s="48">
        <v>0.5708936</v>
      </c>
      <c r="G54" s="17">
        <v>0.29025450000000003</v>
      </c>
      <c r="H54" s="60">
        <v>8.1595699999999993E-2</v>
      </c>
      <c r="I54" s="17">
        <v>8.5213700000000003E-2</v>
      </c>
      <c r="J54" s="60">
        <v>8.7328000000000006E-3</v>
      </c>
      <c r="K54" s="60">
        <v>1.06871E-2</v>
      </c>
      <c r="L54" s="17">
        <v>0.11264059999999999</v>
      </c>
      <c r="M54" s="60">
        <v>2.6828999999999999E-2</v>
      </c>
      <c r="N54" s="17">
        <v>5.4638600000000002E-2</v>
      </c>
      <c r="O54" s="60">
        <v>4.3975999999999998E-3</v>
      </c>
      <c r="P54" s="17">
        <v>2.8146299999999999E-2</v>
      </c>
      <c r="Q54" s="60">
        <v>6.7310000000000004E-4</v>
      </c>
      <c r="R54" s="60">
        <v>1.48998E-2</v>
      </c>
      <c r="S54" s="48">
        <v>3.4838500000000001E-2</v>
      </c>
      <c r="T54" s="17">
        <v>8.1322900000000004E-2</v>
      </c>
      <c r="U54" s="186">
        <f t="shared" si="2"/>
        <v>0.1171575</v>
      </c>
    </row>
    <row r="55" spans="1:22" ht="15.6" x14ac:dyDescent="0.25">
      <c r="A55" s="277">
        <v>1937</v>
      </c>
      <c r="B55" s="185">
        <v>7.5333800000000006E-2</v>
      </c>
      <c r="C55" s="48">
        <v>0.43006339999999998</v>
      </c>
      <c r="D55" s="60">
        <v>0.2347088</v>
      </c>
      <c r="E55" s="60">
        <v>0.19535459999999999</v>
      </c>
      <c r="F55" s="48">
        <v>0.52792220000000001</v>
      </c>
      <c r="G55" s="17">
        <v>0.281503</v>
      </c>
      <c r="H55" s="60">
        <v>0.10514</v>
      </c>
      <c r="I55" s="17">
        <v>8.4231100000000003E-2</v>
      </c>
      <c r="J55" s="60">
        <v>1.1124200000000001E-2</v>
      </c>
      <c r="K55" s="60">
        <v>1.02703E-2</v>
      </c>
      <c r="L55" s="17">
        <v>8.0392400000000003E-2</v>
      </c>
      <c r="M55" s="60">
        <v>2.5377500000000001E-2</v>
      </c>
      <c r="N55" s="17">
        <v>5.4435799999999999E-2</v>
      </c>
      <c r="O55" s="60">
        <v>8.4217000000000007E-3</v>
      </c>
      <c r="P55" s="17">
        <v>2.7359899999999999E-2</v>
      </c>
      <c r="Q55" s="60">
        <v>1.2469E-3</v>
      </c>
      <c r="R55" s="60">
        <v>1.36667E-2</v>
      </c>
      <c r="S55" s="48">
        <v>4.20144E-2</v>
      </c>
      <c r="T55" s="17">
        <v>9.8733399999999999E-2</v>
      </c>
      <c r="U55" s="186">
        <f t="shared" si="2"/>
        <v>0.14164170000000001</v>
      </c>
    </row>
    <row r="56" spans="1:22" ht="15.6" x14ac:dyDescent="0.25">
      <c r="A56" s="386">
        <v>1942</v>
      </c>
      <c r="B56" s="185">
        <v>4.6371000000000002E-2</v>
      </c>
      <c r="C56" s="48">
        <v>0.33950950000000002</v>
      </c>
      <c r="D56" s="60">
        <v>0.15758649999999999</v>
      </c>
      <c r="E56" s="60">
        <v>0.181923</v>
      </c>
      <c r="F56" s="48">
        <v>0.6177859</v>
      </c>
      <c r="G56" s="17">
        <v>0.42538399999999998</v>
      </c>
      <c r="H56" s="60">
        <v>7.29292E-2</v>
      </c>
      <c r="I56" s="17">
        <v>2.6850700000000002E-2</v>
      </c>
      <c r="J56" s="60">
        <v>3.2293999999999999E-3</v>
      </c>
      <c r="K56" s="60">
        <v>5.7279999999999996E-3</v>
      </c>
      <c r="L56" s="17">
        <v>6.18603E-2</v>
      </c>
      <c r="M56" s="60">
        <v>9.979E-3</v>
      </c>
      <c r="N56" s="17">
        <v>3.8972800000000002E-2</v>
      </c>
      <c r="O56" s="60">
        <v>3.5612E-3</v>
      </c>
      <c r="P56" s="17">
        <v>6.4718100000000001E-2</v>
      </c>
      <c r="Q56" s="60">
        <v>3.7994999999999999E-3</v>
      </c>
      <c r="R56" s="60">
        <v>2.1395000000000001E-2</v>
      </c>
      <c r="S56" s="48">
        <v>4.2704600000000002E-2</v>
      </c>
      <c r="T56" s="17">
        <v>6.06984E-2</v>
      </c>
      <c r="U56" s="186">
        <f t="shared" si="2"/>
        <v>8.6137599999999995E-2</v>
      </c>
    </row>
    <row r="57" spans="1:22" ht="15.6" x14ac:dyDescent="0.25">
      <c r="A57" s="313">
        <v>1947</v>
      </c>
      <c r="B57" s="185">
        <v>8.1240800000000002E-2</v>
      </c>
      <c r="C57" s="48">
        <v>0.377716</v>
      </c>
      <c r="D57" s="60">
        <v>0.1194586</v>
      </c>
      <c r="E57" s="60">
        <v>0.25825740000000003</v>
      </c>
      <c r="F57" s="48">
        <v>0.58673770000000003</v>
      </c>
      <c r="G57" s="17">
        <v>0.42841180000000001</v>
      </c>
      <c r="H57" s="60">
        <v>0.15900230000000001</v>
      </c>
      <c r="I57" s="17">
        <v>3.17355E-2</v>
      </c>
      <c r="J57" s="60">
        <v>3.8949000000000002E-3</v>
      </c>
      <c r="K57" s="60">
        <v>2.4608999999999998E-3</v>
      </c>
      <c r="L57" s="17">
        <v>2.1424599999999999E-2</v>
      </c>
      <c r="M57" s="60">
        <v>8.2924999999999995E-3</v>
      </c>
      <c r="N57" s="17">
        <v>4.6721199999999997E-2</v>
      </c>
      <c r="O57" s="60">
        <v>5.0185000000000004E-3</v>
      </c>
      <c r="P57" s="17">
        <v>5.8444700000000002E-2</v>
      </c>
      <c r="Q57" s="60">
        <v>1.4438999999999999E-3</v>
      </c>
      <c r="R57" s="60">
        <v>4.8853599999999997E-2</v>
      </c>
      <c r="S57" s="48">
        <v>3.5546399999999999E-2</v>
      </c>
      <c r="T57" s="17">
        <v>3.0226300000000001E-2</v>
      </c>
      <c r="U57" s="186">
        <f t="shared" si="2"/>
        <v>0.17118970000000003</v>
      </c>
    </row>
    <row r="58" spans="1:22" ht="18" customHeight="1" x14ac:dyDescent="0.3">
      <c r="A58" s="440">
        <v>1852</v>
      </c>
      <c r="B58" s="185">
        <v>4.7000199999999999E-2</v>
      </c>
      <c r="C58" s="48">
        <v>0.43741200000000002</v>
      </c>
      <c r="D58" s="60">
        <v>0.15227479999999999</v>
      </c>
      <c r="E58" s="60">
        <v>0.28513709999999998</v>
      </c>
      <c r="F58" s="48">
        <v>0.47606700000000002</v>
      </c>
      <c r="G58" s="17">
        <v>0.28367819999999999</v>
      </c>
      <c r="H58" s="60">
        <v>9.1773800000000003E-2</v>
      </c>
      <c r="I58" s="17">
        <v>2.12286E-2</v>
      </c>
      <c r="J58" s="60">
        <v>3.9995999999999999E-3</v>
      </c>
      <c r="K58" s="60">
        <v>3.9607000000000002E-3</v>
      </c>
      <c r="L58" s="17">
        <v>1.8430499999999999E-2</v>
      </c>
      <c r="M58" s="60">
        <v>5.3641000000000001E-3</v>
      </c>
      <c r="N58" s="17">
        <v>6.2020800000000001E-2</v>
      </c>
      <c r="O58" s="60">
        <v>1.5138800000000001E-2</v>
      </c>
      <c r="P58" s="17">
        <v>9.0708800000000006E-2</v>
      </c>
      <c r="Q58" s="60">
        <v>9.8090000000000004E-4</v>
      </c>
      <c r="R58" s="60">
        <v>7.9181100000000004E-2</v>
      </c>
      <c r="S58" s="48">
        <v>8.6521000000000001E-2</v>
      </c>
      <c r="T58" s="38">
        <v>1.2949499999999999E-2</v>
      </c>
      <c r="U58" s="186">
        <f t="shared" si="2"/>
        <v>0.10113750000000001</v>
      </c>
      <c r="V58" s="55"/>
    </row>
    <row r="59" spans="1:22" ht="18" customHeight="1" x14ac:dyDescent="0.3">
      <c r="A59" s="440">
        <v>1957</v>
      </c>
      <c r="B59" s="185">
        <v>3.5734200000000001E-2</v>
      </c>
      <c r="C59" s="48">
        <v>0.40023839999999999</v>
      </c>
      <c r="D59" s="60">
        <v>0.16569710000000001</v>
      </c>
      <c r="E59" s="60">
        <v>0.23454130000000001</v>
      </c>
      <c r="F59" s="48">
        <v>0.54031569999999995</v>
      </c>
      <c r="G59" s="17">
        <v>0.35851159999999999</v>
      </c>
      <c r="H59" s="60">
        <v>0.10826620000000001</v>
      </c>
      <c r="I59" s="17">
        <v>1.6404999999999999E-2</v>
      </c>
      <c r="J59" s="60">
        <v>1.5776E-3</v>
      </c>
      <c r="K59" s="60">
        <v>5.0848000000000004E-3</v>
      </c>
      <c r="L59" s="17">
        <v>6.38769E-2</v>
      </c>
      <c r="M59" s="60">
        <v>1.1189599999999999E-2</v>
      </c>
      <c r="N59" s="17">
        <v>4.0566100000000001E-2</v>
      </c>
      <c r="O59" s="60">
        <v>4.9115000000000001E-3</v>
      </c>
      <c r="P59" s="17">
        <v>6.0956000000000003E-2</v>
      </c>
      <c r="Q59" s="60">
        <v>1.2878E-3</v>
      </c>
      <c r="R59" s="60">
        <v>4.3963700000000001E-2</v>
      </c>
      <c r="S59" s="48">
        <v>5.9445900000000003E-2</v>
      </c>
      <c r="T59" s="38">
        <v>1.9448500000000001E-2</v>
      </c>
      <c r="U59" s="186">
        <f t="shared" si="2"/>
        <v>0.1210334</v>
      </c>
      <c r="V59" s="55"/>
    </row>
    <row r="60" spans="1:22" ht="18" customHeight="1" thickBot="1" x14ac:dyDescent="0.35">
      <c r="A60" s="440">
        <v>1862</v>
      </c>
      <c r="B60" s="185"/>
      <c r="C60" s="48"/>
      <c r="D60" s="60"/>
      <c r="E60" s="60"/>
      <c r="F60" s="48"/>
      <c r="G60" s="17"/>
      <c r="H60" s="60"/>
      <c r="I60" s="17"/>
      <c r="J60" s="60"/>
      <c r="K60" s="60"/>
      <c r="L60" s="17"/>
      <c r="M60" s="60"/>
      <c r="N60" s="17"/>
      <c r="O60" s="60"/>
      <c r="P60" s="17"/>
      <c r="Q60" s="60"/>
      <c r="R60" s="60"/>
      <c r="S60" s="48"/>
      <c r="T60" s="38"/>
      <c r="U60" s="186"/>
      <c r="V60" s="55"/>
    </row>
    <row r="61" spans="1:22" ht="16.2" thickTop="1" thickBot="1" x14ac:dyDescent="0.3">
      <c r="A61" s="625" t="s">
        <v>485</v>
      </c>
      <c r="B61" s="626"/>
      <c r="C61" s="626"/>
      <c r="D61" s="626"/>
      <c r="E61" s="626"/>
      <c r="F61" s="626"/>
      <c r="G61" s="626"/>
      <c r="H61" s="626"/>
      <c r="I61" s="626"/>
      <c r="J61" s="626"/>
      <c r="K61" s="626"/>
      <c r="L61" s="626"/>
      <c r="M61" s="626"/>
      <c r="N61" s="626"/>
      <c r="O61" s="626"/>
      <c r="P61" s="626"/>
      <c r="Q61" s="626"/>
      <c r="R61" s="626"/>
      <c r="S61" s="626"/>
      <c r="T61" s="626"/>
      <c r="U61" s="627"/>
    </row>
    <row r="62" spans="1:22" ht="16.2" thickTop="1" thickBot="1" x14ac:dyDescent="0.3">
      <c r="A62" s="528" t="s">
        <v>533</v>
      </c>
      <c r="B62" s="529"/>
      <c r="C62" s="529"/>
      <c r="D62" s="529"/>
      <c r="E62" s="529"/>
      <c r="F62" s="529"/>
      <c r="G62" s="529"/>
      <c r="H62" s="529"/>
      <c r="I62" s="600"/>
      <c r="J62" s="600"/>
      <c r="K62" s="600"/>
      <c r="L62" s="600"/>
      <c r="M62" s="600"/>
      <c r="N62" s="600"/>
      <c r="O62" s="600"/>
      <c r="P62" s="600"/>
      <c r="Q62" s="600"/>
      <c r="R62" s="600"/>
      <c r="S62" s="600"/>
      <c r="T62" s="600"/>
      <c r="U62" s="548"/>
    </row>
    <row r="63" spans="1:22" ht="15.6" thickTop="1" x14ac:dyDescent="0.25"/>
  </sheetData>
  <mergeCells count="29">
    <mergeCell ref="B10:U10"/>
    <mergeCell ref="A61:U61"/>
    <mergeCell ref="A62:U62"/>
    <mergeCell ref="T5:T8"/>
    <mergeCell ref="D5:D8"/>
    <mergeCell ref="E5:E8"/>
    <mergeCell ref="U5:U8"/>
    <mergeCell ref="P5:P8"/>
    <mergeCell ref="R5:R8"/>
    <mergeCell ref="B5:B8"/>
    <mergeCell ref="B9:U9"/>
    <mergeCell ref="B44:U44"/>
    <mergeCell ref="B27:U27"/>
    <mergeCell ref="A3:U3"/>
    <mergeCell ref="C4:U4"/>
    <mergeCell ref="A5:A9"/>
    <mergeCell ref="C5:C8"/>
    <mergeCell ref="F5:F8"/>
    <mergeCell ref="O5:O8"/>
    <mergeCell ref="K5:K8"/>
    <mergeCell ref="Q5:Q8"/>
    <mergeCell ref="G5:G8"/>
    <mergeCell ref="I5:I8"/>
    <mergeCell ref="H5:H8"/>
    <mergeCell ref="S5:S8"/>
    <mergeCell ref="J5:J8"/>
    <mergeCell ref="L5:L8"/>
    <mergeCell ref="M5:M8"/>
    <mergeCell ref="N5:N8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65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2"/>
  <sheetViews>
    <sheetView workbookViewId="0">
      <pane ySplit="6" topLeftCell="A34" activePane="bottomLeft" state="frozen"/>
      <selection pane="bottomLeft" activeCell="A44" sqref="A44"/>
    </sheetView>
  </sheetViews>
  <sheetFormatPr baseColWidth="10" defaultColWidth="8.90625" defaultRowHeight="15" x14ac:dyDescent="0.25"/>
  <cols>
    <col min="1" max="2" width="5.36328125" customWidth="1"/>
    <col min="3" max="3" width="9.36328125" customWidth="1"/>
    <col min="4" max="4" width="9.1796875" customWidth="1"/>
    <col min="5" max="5" width="5.36328125" customWidth="1"/>
    <col min="6" max="7" width="8.81640625" customWidth="1"/>
    <col min="8" max="8" width="5.36328125" customWidth="1"/>
    <col min="9" max="9" width="5.81640625" customWidth="1"/>
    <col min="10" max="10" width="8.81640625" customWidth="1"/>
    <col min="11" max="11" width="9.08984375" customWidth="1"/>
    <col min="12" max="12" width="5.36328125" customWidth="1"/>
    <col min="13" max="16" width="5.81640625" customWidth="1"/>
    <col min="17" max="17" width="10.81640625" customWidth="1"/>
  </cols>
  <sheetData>
    <row r="1" spans="1:16" x14ac:dyDescent="0.25">
      <c r="A1" s="1"/>
      <c r="B1" s="73"/>
      <c r="C1" s="73"/>
      <c r="D1" s="73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ht="15.6" thickBo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ht="18" customHeight="1" thickTop="1" x14ac:dyDescent="0.25">
      <c r="A3" s="503" t="s">
        <v>288</v>
      </c>
      <c r="B3" s="505"/>
      <c r="C3" s="505"/>
      <c r="D3" s="505"/>
      <c r="E3" s="505"/>
      <c r="F3" s="505"/>
      <c r="G3" s="505"/>
      <c r="H3" s="505"/>
      <c r="I3" s="505"/>
      <c r="J3" s="505"/>
      <c r="K3" s="505"/>
      <c r="L3" s="505"/>
      <c r="M3" s="505"/>
      <c r="N3" s="505"/>
      <c r="O3" s="505"/>
      <c r="P3" s="506"/>
    </row>
    <row r="4" spans="1:16" ht="18" customHeight="1" x14ac:dyDescent="0.25">
      <c r="A4" s="109"/>
      <c r="B4" s="549"/>
      <c r="C4" s="549"/>
      <c r="D4" s="549"/>
      <c r="E4" s="549"/>
      <c r="F4" s="549"/>
      <c r="G4" s="549"/>
      <c r="H4" s="549"/>
      <c r="I4" s="549"/>
      <c r="J4" s="549"/>
      <c r="K4" s="549"/>
      <c r="L4" s="549"/>
      <c r="M4" s="549"/>
      <c r="N4" s="549"/>
      <c r="O4" s="549"/>
      <c r="P4" s="550"/>
    </row>
    <row r="5" spans="1:16" ht="65.099999999999994" customHeight="1" x14ac:dyDescent="0.25">
      <c r="A5" s="594"/>
      <c r="B5" s="645" t="s">
        <v>168</v>
      </c>
      <c r="C5" s="645" t="s">
        <v>169</v>
      </c>
      <c r="D5" s="645" t="s">
        <v>171</v>
      </c>
      <c r="E5" s="645" t="s">
        <v>172</v>
      </c>
      <c r="F5" s="645" t="s">
        <v>173</v>
      </c>
      <c r="G5" s="645" t="s">
        <v>174</v>
      </c>
      <c r="H5" s="645" t="s">
        <v>172</v>
      </c>
      <c r="I5" s="645" t="s">
        <v>245</v>
      </c>
      <c r="J5" s="645" t="s">
        <v>246</v>
      </c>
      <c r="K5" s="645" t="s">
        <v>247</v>
      </c>
      <c r="L5" s="645" t="s">
        <v>172</v>
      </c>
      <c r="M5" s="71" t="s">
        <v>175</v>
      </c>
      <c r="N5" s="71" t="s">
        <v>248</v>
      </c>
      <c r="O5" s="71" t="s">
        <v>175</v>
      </c>
      <c r="P5" s="198" t="s">
        <v>248</v>
      </c>
    </row>
    <row r="6" spans="1:16" ht="20.100000000000001" customHeight="1" x14ac:dyDescent="0.25">
      <c r="A6" s="595"/>
      <c r="B6" s="646"/>
      <c r="C6" s="646"/>
      <c r="D6" s="646"/>
      <c r="E6" s="646"/>
      <c r="F6" s="646"/>
      <c r="G6" s="646"/>
      <c r="H6" s="646"/>
      <c r="I6" s="646"/>
      <c r="J6" s="646"/>
      <c r="K6" s="646"/>
      <c r="L6" s="646"/>
      <c r="M6" s="647" t="s">
        <v>176</v>
      </c>
      <c r="N6" s="647"/>
      <c r="O6" s="647" t="s">
        <v>177</v>
      </c>
      <c r="P6" s="648"/>
    </row>
    <row r="7" spans="1:16" ht="18" customHeight="1" x14ac:dyDescent="0.25">
      <c r="A7" s="594" t="s">
        <v>167</v>
      </c>
      <c r="B7" s="649"/>
      <c r="C7" s="649"/>
      <c r="D7" s="649"/>
      <c r="E7" s="649"/>
      <c r="F7" s="649"/>
      <c r="G7" s="649"/>
      <c r="H7" s="649"/>
      <c r="I7" s="649"/>
      <c r="J7" s="649"/>
      <c r="K7" s="649"/>
      <c r="L7" s="649"/>
      <c r="M7" s="649"/>
      <c r="N7" s="649"/>
      <c r="O7" s="649"/>
      <c r="P7" s="650"/>
    </row>
    <row r="8" spans="1:16" ht="3.75" hidden="1" customHeight="1" x14ac:dyDescent="0.25">
      <c r="A8" s="112" t="s">
        <v>594</v>
      </c>
      <c r="B8" s="5" t="s">
        <v>59</v>
      </c>
      <c r="C8" s="5" t="s">
        <v>60</v>
      </c>
      <c r="D8" s="5" t="s">
        <v>534</v>
      </c>
      <c r="E8" s="5"/>
      <c r="F8" s="5" t="s">
        <v>170</v>
      </c>
      <c r="G8" s="5" t="s">
        <v>535</v>
      </c>
      <c r="H8" s="5"/>
      <c r="I8" s="199">
        <v>42979</v>
      </c>
      <c r="J8" s="72" t="s">
        <v>289</v>
      </c>
      <c r="K8" s="72" t="s">
        <v>536</v>
      </c>
      <c r="L8" s="72"/>
      <c r="M8" s="72"/>
      <c r="N8" s="72"/>
      <c r="O8" s="72"/>
      <c r="P8" s="200"/>
    </row>
    <row r="9" spans="1:16" ht="15" customHeight="1" x14ac:dyDescent="0.25">
      <c r="A9" s="277">
        <v>1872</v>
      </c>
      <c r="B9" s="25">
        <v>767</v>
      </c>
      <c r="C9" s="25">
        <v>67002.36</v>
      </c>
      <c r="D9" s="25">
        <v>65891.399999999994</v>
      </c>
      <c r="E9" s="17">
        <f t="shared" ref="E9:E22" si="0">D9/C9</f>
        <v>0.98341909150662743</v>
      </c>
      <c r="F9" s="25">
        <v>100662.5</v>
      </c>
      <c r="G9" s="25">
        <v>99980.92</v>
      </c>
      <c r="H9" s="17">
        <f t="shared" ref="H9:H22" si="1">G9/F9</f>
        <v>0.99322905749410151</v>
      </c>
      <c r="I9" s="201">
        <v>0.20244719999999999</v>
      </c>
      <c r="J9" s="202">
        <v>16733.240000000002</v>
      </c>
      <c r="K9" s="202">
        <v>16285.63</v>
      </c>
      <c r="L9" s="17">
        <f>K9/J9</f>
        <v>0.97325024920457714</v>
      </c>
      <c r="M9" s="106">
        <f>0.5*F9/(0.5*F9+J9)</f>
        <v>0.75049031163884194</v>
      </c>
      <c r="N9" s="48">
        <f>J9/(0.5*F9+J9)</f>
        <v>0.24950968836115806</v>
      </c>
      <c r="O9" s="106">
        <f>0.5*G9/(0.5*G9+K9)</f>
        <v>0.75427593872843135</v>
      </c>
      <c r="P9" s="203">
        <f>K9/(0.5*G9+K9)</f>
        <v>0.24572406127156868</v>
      </c>
    </row>
    <row r="10" spans="1:16" ht="15" customHeight="1" x14ac:dyDescent="0.25">
      <c r="A10" s="277">
        <v>1882</v>
      </c>
      <c r="B10" s="25">
        <v>1147</v>
      </c>
      <c r="C10" s="25">
        <v>75806.02</v>
      </c>
      <c r="D10" s="25">
        <v>74826.289999999994</v>
      </c>
      <c r="E10" s="17">
        <f t="shared" si="0"/>
        <v>0.98707582854237685</v>
      </c>
      <c r="F10" s="25">
        <v>118384.6</v>
      </c>
      <c r="G10" s="25">
        <v>117989.5</v>
      </c>
      <c r="H10" s="17">
        <f t="shared" si="1"/>
        <v>0.99666257266570135</v>
      </c>
      <c r="I10" s="201">
        <v>0.22703960000000001</v>
      </c>
      <c r="J10" s="202">
        <v>18837.650000000001</v>
      </c>
      <c r="K10" s="202">
        <v>18537.080000000002</v>
      </c>
      <c r="L10" s="17">
        <f>K10/J10</f>
        <v>0.9840441881020191</v>
      </c>
      <c r="M10" s="106">
        <f>0.5*F10/(0.5*F10+J10)</f>
        <v>0.75858436408071506</v>
      </c>
      <c r="N10" s="48">
        <f>J10/(0.5*F10+J10)</f>
        <v>0.24141563591928483</v>
      </c>
      <c r="O10" s="106">
        <f>0.5*G10/(0.5*G10+K10)</f>
        <v>0.76091006751678636</v>
      </c>
      <c r="P10" s="203">
        <f>K10/(0.5*G10+K10)</f>
        <v>0.2390899324832137</v>
      </c>
    </row>
    <row r="11" spans="1:16" ht="15" customHeight="1" x14ac:dyDescent="0.25">
      <c r="A11" s="277">
        <v>1892</v>
      </c>
      <c r="B11" s="25">
        <v>1082</v>
      </c>
      <c r="C11" s="25">
        <v>101193.9</v>
      </c>
      <c r="D11" s="25">
        <v>99886.28</v>
      </c>
      <c r="E11" s="17">
        <f t="shared" si="0"/>
        <v>0.98707807486419641</v>
      </c>
      <c r="F11" s="25">
        <v>152062.1</v>
      </c>
      <c r="G11" s="25">
        <v>150753.4</v>
      </c>
      <c r="H11" s="17">
        <f t="shared" si="1"/>
        <v>0.99139364772681682</v>
      </c>
      <c r="I11" s="201">
        <v>0.27665499999999998</v>
      </c>
      <c r="J11" s="202">
        <v>27479.88</v>
      </c>
      <c r="K11" s="202">
        <v>26787.66</v>
      </c>
      <c r="L11" s="17">
        <f t="shared" ref="L11:L18" si="2">K11/J11</f>
        <v>0.97480993366783253</v>
      </c>
      <c r="M11" s="106">
        <f t="shared" ref="M11:M18" si="3">0.5*F11/(0.5*F11+J11)</f>
        <v>0.73452194855171327</v>
      </c>
      <c r="N11" s="48">
        <f t="shared" ref="N11:N18" si="4">J11/(0.5*F11+J11)</f>
        <v>0.26547805144828668</v>
      </c>
      <c r="O11" s="106">
        <f t="shared" ref="O11:O18" si="5">0.5*G11/(0.5*G11+K11)</f>
        <v>0.73779838683470433</v>
      </c>
      <c r="P11" s="203">
        <f t="shared" ref="P11:P18" si="6">K11/(0.5*G11+K11)</f>
        <v>0.26220161316529561</v>
      </c>
    </row>
    <row r="12" spans="1:16" ht="15" customHeight="1" x14ac:dyDescent="0.25">
      <c r="A12" s="289">
        <v>1897</v>
      </c>
      <c r="B12" s="25">
        <v>992</v>
      </c>
      <c r="C12" s="25">
        <v>103003.5</v>
      </c>
      <c r="D12" s="25">
        <v>101480.4</v>
      </c>
      <c r="E12" s="17">
        <f t="shared" si="0"/>
        <v>0.98521312382588933</v>
      </c>
      <c r="F12" s="25">
        <v>146596.70000000001</v>
      </c>
      <c r="G12" s="25">
        <v>145295.5</v>
      </c>
      <c r="H12" s="17">
        <f t="shared" si="1"/>
        <v>0.99112394753770028</v>
      </c>
      <c r="I12" s="201">
        <v>0.26812370000000002</v>
      </c>
      <c r="J12" s="202">
        <v>35314.28</v>
      </c>
      <c r="K12" s="202">
        <v>34959.800000000003</v>
      </c>
      <c r="L12" s="17">
        <f>K12/J12</f>
        <v>0.98996213429808011</v>
      </c>
      <c r="M12" s="106">
        <f>0.5*F12/(0.5*F12+J12)</f>
        <v>0.67486028098205519</v>
      </c>
      <c r="N12" s="48">
        <f>J12/(0.5*F12+J12)</f>
        <v>0.32513971901794475</v>
      </c>
      <c r="O12" s="106">
        <f>0.5*G12/(0.5*G12+K12)</f>
        <v>0.67511759165597585</v>
      </c>
      <c r="P12" s="203">
        <f>K12/(0.5*G12+K12)</f>
        <v>0.32488240834402421</v>
      </c>
    </row>
    <row r="13" spans="1:16" ht="15" customHeight="1" x14ac:dyDescent="0.25">
      <c r="A13" s="342">
        <v>1907</v>
      </c>
      <c r="B13" s="25">
        <v>1090</v>
      </c>
      <c r="C13" s="25">
        <v>104419.3</v>
      </c>
      <c r="D13" s="25">
        <v>103723</v>
      </c>
      <c r="E13" s="17">
        <f t="shared" si="0"/>
        <v>0.99333169251278253</v>
      </c>
      <c r="F13" s="25">
        <v>133060.1</v>
      </c>
      <c r="G13" s="25">
        <v>132966.29999999999</v>
      </c>
      <c r="H13" s="17">
        <f t="shared" ref="H13" si="7">G13/F13</f>
        <v>0.99929505539226249</v>
      </c>
      <c r="I13" s="201">
        <v>0.39048519999999998</v>
      </c>
      <c r="J13" s="202">
        <v>40454.5</v>
      </c>
      <c r="K13" s="202">
        <v>39815.199999999997</v>
      </c>
      <c r="L13" s="17">
        <f>K13/J13</f>
        <v>0.98419706089557402</v>
      </c>
      <c r="M13" s="106">
        <f>0.5*F13/(0.5*F13+J13)</f>
        <v>0.62186596101960523</v>
      </c>
      <c r="N13" s="48">
        <f>J13/(0.5*F13+J13)</f>
        <v>0.37813403898039483</v>
      </c>
      <c r="O13" s="106">
        <f>0.5*G13/(0.5*G13+K13)</f>
        <v>0.6254391531006831</v>
      </c>
      <c r="P13" s="203">
        <f>K13/(0.5*G13+K13)</f>
        <v>0.3745608468993169</v>
      </c>
    </row>
    <row r="14" spans="1:16" ht="18" customHeight="1" x14ac:dyDescent="0.25">
      <c r="A14" s="277">
        <v>1912</v>
      </c>
      <c r="B14" s="25">
        <v>1191</v>
      </c>
      <c r="C14" s="25">
        <v>116615.1</v>
      </c>
      <c r="D14" s="25">
        <v>115773</v>
      </c>
      <c r="E14" s="17">
        <f t="shared" si="0"/>
        <v>0.99277880823323905</v>
      </c>
      <c r="F14" s="25">
        <v>137352.29999999999</v>
      </c>
      <c r="G14" s="25">
        <v>137352</v>
      </c>
      <c r="H14" s="17">
        <f t="shared" si="1"/>
        <v>0.99999781583562863</v>
      </c>
      <c r="I14" s="201">
        <v>0.34245239999999999</v>
      </c>
      <c r="J14" s="202">
        <v>50191.35</v>
      </c>
      <c r="K14" s="202">
        <v>50192.29</v>
      </c>
      <c r="L14" s="17">
        <f t="shared" si="2"/>
        <v>1.0000187283266937</v>
      </c>
      <c r="M14" s="106">
        <f t="shared" si="3"/>
        <v>0.57775380150167199</v>
      </c>
      <c r="N14" s="48">
        <f t="shared" si="4"/>
        <v>0.42224619849832795</v>
      </c>
      <c r="O14" s="106">
        <f t="shared" si="5"/>
        <v>0.57774869984248944</v>
      </c>
      <c r="P14" s="203">
        <f t="shared" si="6"/>
        <v>0.42225130015751045</v>
      </c>
    </row>
    <row r="15" spans="1:16" ht="18" customHeight="1" x14ac:dyDescent="0.25">
      <c r="A15" s="277">
        <v>1922</v>
      </c>
      <c r="B15" s="25">
        <v>1128</v>
      </c>
      <c r="C15" s="25">
        <v>111443.4</v>
      </c>
      <c r="D15" s="25">
        <v>111229.8</v>
      </c>
      <c r="E15" s="17">
        <f t="shared" si="0"/>
        <v>0.99808333198735866</v>
      </c>
      <c r="F15" s="25">
        <v>164397.70000000001</v>
      </c>
      <c r="G15" s="25">
        <v>164057</v>
      </c>
      <c r="H15" s="17">
        <f t="shared" si="1"/>
        <v>0.99792758657815761</v>
      </c>
      <c r="I15" s="201">
        <v>0.38308130000000001</v>
      </c>
      <c r="J15" s="202">
        <v>34539.43</v>
      </c>
      <c r="K15" s="202">
        <v>34552.43</v>
      </c>
      <c r="L15" s="17">
        <f t="shared" si="2"/>
        <v>1.0003763814284139</v>
      </c>
      <c r="M15" s="106">
        <f t="shared" si="3"/>
        <v>0.70412935671144039</v>
      </c>
      <c r="N15" s="48">
        <f t="shared" si="4"/>
        <v>0.29587064328855966</v>
      </c>
      <c r="O15" s="106">
        <f t="shared" si="5"/>
        <v>0.70361850776108925</v>
      </c>
      <c r="P15" s="203">
        <f t="shared" si="6"/>
        <v>0.2963814922389108</v>
      </c>
    </row>
    <row r="16" spans="1:16" ht="18" customHeight="1" x14ac:dyDescent="0.25">
      <c r="A16" s="277">
        <v>1927</v>
      </c>
      <c r="B16" s="25">
        <v>1108</v>
      </c>
      <c r="C16" s="25">
        <v>191439.8</v>
      </c>
      <c r="D16" s="25">
        <v>191652.7</v>
      </c>
      <c r="E16" s="17">
        <f t="shared" si="0"/>
        <v>1.0011120989470321</v>
      </c>
      <c r="F16" s="25">
        <v>306579.40000000002</v>
      </c>
      <c r="G16" s="25">
        <v>306579.40000000002</v>
      </c>
      <c r="H16" s="17">
        <f t="shared" si="1"/>
        <v>1</v>
      </c>
      <c r="I16" s="201">
        <v>0.32783230000000002</v>
      </c>
      <c r="J16" s="202">
        <v>48499.21</v>
      </c>
      <c r="K16" s="202">
        <v>48499.21</v>
      </c>
      <c r="L16" s="17">
        <f t="shared" si="2"/>
        <v>1</v>
      </c>
      <c r="M16" s="106">
        <f t="shared" si="3"/>
        <v>0.75965373914750822</v>
      </c>
      <c r="N16" s="48">
        <f t="shared" si="4"/>
        <v>0.24034626085249183</v>
      </c>
      <c r="O16" s="106">
        <f t="shared" si="5"/>
        <v>0.75965373914750822</v>
      </c>
      <c r="P16" s="203">
        <f t="shared" si="6"/>
        <v>0.24034626085249183</v>
      </c>
    </row>
    <row r="17" spans="1:16" ht="18" customHeight="1" x14ac:dyDescent="0.25">
      <c r="A17" s="277">
        <v>1932</v>
      </c>
      <c r="B17" s="25">
        <v>1230</v>
      </c>
      <c r="C17" s="25">
        <v>196246</v>
      </c>
      <c r="D17" s="25">
        <v>196229.7</v>
      </c>
      <c r="E17" s="17">
        <f t="shared" si="0"/>
        <v>0.9999169409822366</v>
      </c>
      <c r="F17" s="25">
        <v>307258.2</v>
      </c>
      <c r="G17" s="25">
        <v>308219.3</v>
      </c>
      <c r="H17" s="17">
        <f t="shared" si="1"/>
        <v>1.0031279881220418</v>
      </c>
      <c r="I17" s="201">
        <v>0.33042739999999998</v>
      </c>
      <c r="J17" s="202">
        <v>51580.7</v>
      </c>
      <c r="K17" s="202">
        <v>52574.8</v>
      </c>
      <c r="L17" s="17">
        <f t="shared" si="2"/>
        <v>1.0192727124680356</v>
      </c>
      <c r="M17" s="106">
        <f t="shared" si="3"/>
        <v>0.74864407060481519</v>
      </c>
      <c r="N17" s="48">
        <f t="shared" si="4"/>
        <v>0.25135592939518481</v>
      </c>
      <c r="O17" s="106">
        <f t="shared" si="5"/>
        <v>0.74562769477819923</v>
      </c>
      <c r="P17" s="203">
        <f t="shared" si="6"/>
        <v>0.25437230522180065</v>
      </c>
    </row>
    <row r="18" spans="1:16" ht="18" customHeight="1" x14ac:dyDescent="0.25">
      <c r="A18" s="277">
        <v>1937</v>
      </c>
      <c r="B18" s="25">
        <v>1350</v>
      </c>
      <c r="C18" s="25">
        <v>183694.9</v>
      </c>
      <c r="D18" s="25">
        <v>185152.6</v>
      </c>
      <c r="E18" s="17">
        <f t="shared" si="0"/>
        <v>1.0079354407770711</v>
      </c>
      <c r="F18" s="25">
        <v>311229.5</v>
      </c>
      <c r="G18" s="25">
        <v>311229.5</v>
      </c>
      <c r="H18" s="17">
        <f t="shared" si="1"/>
        <v>1</v>
      </c>
      <c r="I18" s="201">
        <v>0.2945508</v>
      </c>
      <c r="J18" s="202">
        <v>43942.93</v>
      </c>
      <c r="K18" s="202">
        <v>43866.82</v>
      </c>
      <c r="L18" s="17">
        <f t="shared" si="2"/>
        <v>0.99826798076505141</v>
      </c>
      <c r="M18" s="106">
        <f t="shared" si="3"/>
        <v>0.77979835203536141</v>
      </c>
      <c r="N18" s="48">
        <f t="shared" si="4"/>
        <v>0.22020164796463859</v>
      </c>
      <c r="O18" s="106">
        <f t="shared" si="5"/>
        <v>0.78009587552373882</v>
      </c>
      <c r="P18" s="203">
        <f t="shared" si="6"/>
        <v>0.21990412447626112</v>
      </c>
    </row>
    <row r="19" spans="1:16" ht="18" customHeight="1" x14ac:dyDescent="0.25">
      <c r="A19" s="386">
        <v>1942</v>
      </c>
      <c r="B19" s="25">
        <v>1819</v>
      </c>
      <c r="C19" s="25">
        <v>410817.7</v>
      </c>
      <c r="D19" s="25">
        <v>407611.9</v>
      </c>
      <c r="E19" s="17">
        <f t="shared" si="0"/>
        <v>0.99219653875672842</v>
      </c>
      <c r="F19" s="25">
        <v>554639.30000000005</v>
      </c>
      <c r="G19" s="25">
        <v>554070.6</v>
      </c>
      <c r="H19" s="17">
        <f t="shared" si="1"/>
        <v>0.99897464892949328</v>
      </c>
      <c r="I19" s="201">
        <v>0.35250029999999999</v>
      </c>
      <c r="J19" s="202">
        <v>150139.6</v>
      </c>
      <c r="K19" s="202">
        <v>146886.1</v>
      </c>
      <c r="L19" s="17">
        <f t="shared" ref="L19" si="8">K19/J19</f>
        <v>0.97833016739088152</v>
      </c>
      <c r="M19" s="106">
        <f t="shared" ref="M19" si="9">0.5*F19/(0.5*F19+J19)</f>
        <v>0.64876277680270111</v>
      </c>
      <c r="N19" s="48">
        <f t="shared" ref="N19" si="10">J19/(0.5*F19+J19)</f>
        <v>0.35123722319729894</v>
      </c>
      <c r="O19" s="106">
        <f t="shared" ref="O19" si="11">0.5*G19/(0.5*G19+K19)</f>
        <v>0.65350628677863387</v>
      </c>
      <c r="P19" s="203">
        <f t="shared" ref="P19" si="12">K19/(0.5*G19+K19)</f>
        <v>0.34649371322136602</v>
      </c>
    </row>
    <row r="20" spans="1:16" ht="18" customHeight="1" x14ac:dyDescent="0.25">
      <c r="A20" s="313">
        <v>1947</v>
      </c>
      <c r="B20" s="25">
        <v>1235</v>
      </c>
      <c r="C20" s="25">
        <v>737330.1</v>
      </c>
      <c r="D20" s="25">
        <v>734653.3</v>
      </c>
      <c r="E20" s="17">
        <f t="shared" si="0"/>
        <v>0.99636960433325594</v>
      </c>
      <c r="F20" s="25">
        <v>1163570</v>
      </c>
      <c r="G20" s="25">
        <v>1161421</v>
      </c>
      <c r="H20" s="17">
        <f t="shared" si="1"/>
        <v>0.99815309779385852</v>
      </c>
      <c r="I20" s="201">
        <v>0.3860382</v>
      </c>
      <c r="J20" s="202">
        <v>159804</v>
      </c>
      <c r="K20" s="202">
        <v>158095.20000000001</v>
      </c>
      <c r="L20" s="17">
        <f t="shared" ref="L20" si="13">K20/J20</f>
        <v>0.98930690095366836</v>
      </c>
      <c r="M20" s="106">
        <f t="shared" ref="M20" si="14">0.5*F20/(0.5*F20+J20)</f>
        <v>0.78451136680829947</v>
      </c>
      <c r="N20" s="48">
        <f t="shared" ref="N20" si="15">J20/(0.5*F20+J20)</f>
        <v>0.21548863319170053</v>
      </c>
      <c r="O20" s="106">
        <f t="shared" ref="O20" si="16">0.5*G20/(0.5*G20+K20)</f>
        <v>0.78601247932981577</v>
      </c>
      <c r="P20" s="203">
        <f t="shared" ref="P20" si="17">K20/(0.5*G20+K20)</f>
        <v>0.21398752067018437</v>
      </c>
    </row>
    <row r="21" spans="1:16" ht="18" customHeight="1" x14ac:dyDescent="0.25">
      <c r="A21" s="440">
        <v>1852</v>
      </c>
      <c r="B21" s="25">
        <v>1015</v>
      </c>
      <c r="C21" s="25">
        <v>2011682</v>
      </c>
      <c r="D21" s="25">
        <v>2007145</v>
      </c>
      <c r="E21" s="17">
        <f t="shared" si="0"/>
        <v>0.99774467336288741</v>
      </c>
      <c r="F21" s="25">
        <v>3143729</v>
      </c>
      <c r="G21" s="25">
        <v>3143729</v>
      </c>
      <c r="H21" s="17">
        <f t="shared" si="1"/>
        <v>1</v>
      </c>
      <c r="I21" s="201">
        <v>0.46610170000000001</v>
      </c>
      <c r="J21" s="202">
        <v>455483.3</v>
      </c>
      <c r="K21" s="202">
        <v>450946.6</v>
      </c>
      <c r="L21" s="17">
        <f t="shared" ref="L21:L22" si="18">K21/J21</f>
        <v>0.99003981046066891</v>
      </c>
      <c r="M21" s="106">
        <f t="shared" ref="M21:M22" si="19">0.5*F21/(0.5*F21+J21)</f>
        <v>0.77533045883888296</v>
      </c>
      <c r="N21" s="48">
        <f t="shared" ref="N21:N22" si="20">J21/(0.5*F21+J21)</f>
        <v>0.22466954116111698</v>
      </c>
      <c r="O21" s="106">
        <f t="shared" ref="O21:O22" si="21">0.5*G21/(0.5*G21+K21)</f>
        <v>0.77706934671260208</v>
      </c>
      <c r="P21" s="203">
        <f t="shared" ref="P21:P22" si="22">K21/(0.5*G21+K21)</f>
        <v>0.22293065328739789</v>
      </c>
    </row>
    <row r="22" spans="1:16" ht="18" customHeight="1" x14ac:dyDescent="0.25">
      <c r="A22" s="440">
        <v>1957</v>
      </c>
      <c r="B22" s="25">
        <v>1051</v>
      </c>
      <c r="C22" s="25">
        <v>4560691</v>
      </c>
      <c r="D22" s="25">
        <v>4516288</v>
      </c>
      <c r="E22" s="17">
        <f t="shared" si="0"/>
        <v>0.99026397534934951</v>
      </c>
      <c r="F22" s="25">
        <v>7072227</v>
      </c>
      <c r="G22" s="25">
        <v>6989173</v>
      </c>
      <c r="H22" s="17">
        <f t="shared" si="1"/>
        <v>0.98825631586768925</v>
      </c>
      <c r="I22" s="201">
        <v>0.63749069999999997</v>
      </c>
      <c r="J22" s="202">
        <v>1186127</v>
      </c>
      <c r="K22" s="202">
        <v>1177675</v>
      </c>
      <c r="L22" s="17">
        <f t="shared" si="18"/>
        <v>0.99287428749198026</v>
      </c>
      <c r="M22" s="106">
        <f t="shared" si="19"/>
        <v>0.74882113691583474</v>
      </c>
      <c r="N22" s="48">
        <f t="shared" si="20"/>
        <v>0.25117886308416526</v>
      </c>
      <c r="O22" s="106">
        <f t="shared" si="21"/>
        <v>0.7479432604532088</v>
      </c>
      <c r="P22" s="203">
        <f t="shared" si="22"/>
        <v>0.2520567395467912</v>
      </c>
    </row>
    <row r="23" spans="1:16" ht="18" customHeight="1" x14ac:dyDescent="0.25">
      <c r="A23" s="277">
        <v>1962</v>
      </c>
      <c r="B23" s="25"/>
      <c r="C23" s="25"/>
      <c r="D23" s="25"/>
      <c r="E23" s="17"/>
      <c r="F23" s="25"/>
      <c r="G23" s="25"/>
      <c r="H23" s="17"/>
      <c r="I23" s="201"/>
      <c r="J23" s="202"/>
      <c r="K23" s="202"/>
      <c r="L23" s="17"/>
      <c r="M23" s="106"/>
      <c r="N23" s="48"/>
      <c r="O23" s="106"/>
      <c r="P23" s="203"/>
    </row>
    <row r="24" spans="1:16" x14ac:dyDescent="0.25">
      <c r="A24" s="594" t="s">
        <v>295</v>
      </c>
      <c r="B24" s="649"/>
      <c r="C24" s="649"/>
      <c r="D24" s="649"/>
      <c r="E24" s="649"/>
      <c r="F24" s="649"/>
      <c r="G24" s="649"/>
      <c r="H24" s="649"/>
      <c r="I24" s="649"/>
      <c r="J24" s="649"/>
      <c r="K24" s="649"/>
      <c r="L24" s="649"/>
      <c r="M24" s="649"/>
      <c r="N24" s="649"/>
      <c r="O24" s="649"/>
      <c r="P24" s="650"/>
    </row>
    <row r="25" spans="1:16" ht="2.1" customHeight="1" x14ac:dyDescent="0.25">
      <c r="A25" s="112" t="s">
        <v>594</v>
      </c>
      <c r="B25" s="5" t="s">
        <v>59</v>
      </c>
      <c r="C25" s="5" t="s">
        <v>60</v>
      </c>
      <c r="D25" s="5" t="s">
        <v>534</v>
      </c>
      <c r="E25" s="5"/>
      <c r="F25" s="5" t="s">
        <v>170</v>
      </c>
      <c r="G25" s="5" t="s">
        <v>535</v>
      </c>
      <c r="H25" s="5"/>
      <c r="I25" s="199">
        <v>42979</v>
      </c>
      <c r="J25" s="72" t="s">
        <v>289</v>
      </c>
      <c r="K25" s="72" t="s">
        <v>536</v>
      </c>
      <c r="L25" s="72"/>
      <c r="M25" s="72"/>
      <c r="N25" s="72"/>
      <c r="O25" s="72"/>
      <c r="P25" s="200"/>
    </row>
    <row r="26" spans="1:16" ht="15.6" x14ac:dyDescent="0.25">
      <c r="A26" s="277">
        <v>1872</v>
      </c>
      <c r="B26" s="25">
        <v>494</v>
      </c>
      <c r="C26" s="25">
        <v>72845.8</v>
      </c>
      <c r="D26" s="25">
        <v>72025.37</v>
      </c>
      <c r="E26" s="17">
        <f t="shared" ref="E26:E39" si="23">D26/C26</f>
        <v>0.98873744265283647</v>
      </c>
      <c r="F26" s="25">
        <v>110345.9</v>
      </c>
      <c r="G26" s="25">
        <v>109408.2</v>
      </c>
      <c r="H26" s="17">
        <f t="shared" ref="H26:H37" si="24">G26/F26</f>
        <v>0.99150217633822368</v>
      </c>
      <c r="I26" s="201">
        <v>0.1902238</v>
      </c>
      <c r="J26" s="202">
        <v>18348.03</v>
      </c>
      <c r="K26" s="202">
        <v>18095.82</v>
      </c>
      <c r="L26" s="17">
        <f>K26/J26</f>
        <v>0.98625411011427389</v>
      </c>
      <c r="M26" s="106">
        <f>0.5*F26/(0.5*F26+J26)</f>
        <v>0.7504381742463172</v>
      </c>
      <c r="N26" s="48">
        <f>J26/(0.5*F26+J26)</f>
        <v>0.24956182575368283</v>
      </c>
      <c r="O26" s="106">
        <f>0.5*G26/(0.5*G26+K26)</f>
        <v>0.75143077080304488</v>
      </c>
      <c r="P26" s="203">
        <f>K26/(0.5*G26+K26)</f>
        <v>0.24856922919695518</v>
      </c>
    </row>
    <row r="27" spans="1:16" ht="15.6" x14ac:dyDescent="0.25">
      <c r="A27" s="277">
        <v>1882</v>
      </c>
      <c r="B27" s="25">
        <v>749</v>
      </c>
      <c r="C27" s="25">
        <v>80985.17</v>
      </c>
      <c r="D27" s="25">
        <v>80520.259999999995</v>
      </c>
      <c r="E27" s="17">
        <f>D27/C27</f>
        <v>0.99425931932969946</v>
      </c>
      <c r="F27" s="25">
        <v>135280.5</v>
      </c>
      <c r="G27" s="25">
        <v>134828.4</v>
      </c>
      <c r="H27" s="17">
        <f>G27/F27</f>
        <v>0.99665805493031145</v>
      </c>
      <c r="I27" s="201">
        <v>0.2146496</v>
      </c>
      <c r="J27" s="202">
        <v>16887.169999999998</v>
      </c>
      <c r="K27" s="202">
        <v>16635.810000000001</v>
      </c>
      <c r="L27" s="17">
        <f>K27/J27</f>
        <v>0.9851153271981038</v>
      </c>
      <c r="M27" s="106">
        <f>0.5*F27/(0.5*F27+J27)</f>
        <v>0.80021666342117148</v>
      </c>
      <c r="N27" s="48">
        <f>J27/(0.5*F27+J27)</f>
        <v>0.19978333657882849</v>
      </c>
      <c r="O27" s="106">
        <f>0.5*G27/(0.5*G27+K27)</f>
        <v>0.80207248041969303</v>
      </c>
      <c r="P27" s="203">
        <f>K27/(0.5*G27+K27)</f>
        <v>0.19792751958030705</v>
      </c>
    </row>
    <row r="28" spans="1:16" ht="15.6" x14ac:dyDescent="0.25">
      <c r="A28" s="277">
        <v>1892</v>
      </c>
      <c r="B28" s="25">
        <v>715</v>
      </c>
      <c r="C28" s="25">
        <v>109205</v>
      </c>
      <c r="D28" s="25">
        <v>107572.4</v>
      </c>
      <c r="E28" s="17">
        <f>D28/C28</f>
        <v>0.98505013506707562</v>
      </c>
      <c r="F28" s="25">
        <v>170988.2</v>
      </c>
      <c r="G28" s="25">
        <v>169183.6</v>
      </c>
      <c r="H28" s="17">
        <f>G28/F28</f>
        <v>0.98944605534183061</v>
      </c>
      <c r="I28" s="201">
        <v>0.2799565</v>
      </c>
      <c r="J28" s="202">
        <v>27059.919999999998</v>
      </c>
      <c r="K28" s="202">
        <v>26223.7</v>
      </c>
      <c r="L28" s="17">
        <f t="shared" ref="L28:L34" si="25">K28/J28</f>
        <v>0.96909746961557919</v>
      </c>
      <c r="M28" s="106">
        <f t="shared" ref="M28:M34" si="26">0.5*F28/(0.5*F28+J28)</f>
        <v>0.75958282076464267</v>
      </c>
      <c r="N28" s="48">
        <f t="shared" ref="N28:N34" si="27">J28/(0.5*F28+J28)</f>
        <v>0.24041717923535735</v>
      </c>
      <c r="O28" s="106">
        <f t="shared" ref="O28:O34" si="28">0.5*G28/(0.5*G28+K28)</f>
        <v>0.76335711159539954</v>
      </c>
      <c r="P28" s="203">
        <f t="shared" ref="P28:P34" si="29">K28/(0.5*G28+K28)</f>
        <v>0.23664288840460043</v>
      </c>
    </row>
    <row r="29" spans="1:16" ht="15.6" x14ac:dyDescent="0.25">
      <c r="A29" s="289">
        <v>1897</v>
      </c>
      <c r="B29" s="25">
        <v>659</v>
      </c>
      <c r="C29" s="25">
        <v>100975.2</v>
      </c>
      <c r="D29" s="25">
        <v>100125.4</v>
      </c>
      <c r="E29" s="17">
        <f>D29/C29</f>
        <v>0.99158407212860189</v>
      </c>
      <c r="F29" s="25">
        <v>139142.29999999999</v>
      </c>
      <c r="G29" s="25">
        <v>137353.20000000001</v>
      </c>
      <c r="H29" s="17">
        <f>G29/F29</f>
        <v>0.98714194030140379</v>
      </c>
      <c r="I29" s="201">
        <v>0.26223639999999998</v>
      </c>
      <c r="J29" s="202">
        <v>37557.120000000003</v>
      </c>
      <c r="K29" s="202">
        <v>37397.769999999997</v>
      </c>
      <c r="L29" s="17">
        <f>K29/J29</f>
        <v>0.99575712940715355</v>
      </c>
      <c r="M29" s="106">
        <f>0.5*F29/(0.5*F29+J29)</f>
        <v>0.64941914958581892</v>
      </c>
      <c r="N29" s="48">
        <f>J29/(0.5*F29+J29)</f>
        <v>0.35058085041418113</v>
      </c>
      <c r="O29" s="106">
        <f>0.5*G29/(0.5*G29+K29)</f>
        <v>0.647438207740475</v>
      </c>
      <c r="P29" s="203">
        <f>K29/(0.5*G29+K29)</f>
        <v>0.35256179225952505</v>
      </c>
    </row>
    <row r="30" spans="1:16" ht="15.6" x14ac:dyDescent="0.25">
      <c r="A30" s="342">
        <v>1907</v>
      </c>
      <c r="B30" s="25">
        <v>736</v>
      </c>
      <c r="C30" s="25">
        <v>114145.3</v>
      </c>
      <c r="D30" s="25">
        <v>113388.3</v>
      </c>
      <c r="E30" s="17">
        <f>D30/C30</f>
        <v>0.99336810188417746</v>
      </c>
      <c r="F30" s="25">
        <v>154525.70000000001</v>
      </c>
      <c r="G30" s="25">
        <v>154422.5</v>
      </c>
      <c r="H30" s="17">
        <f>G30/F30</f>
        <v>0.99933214992716413</v>
      </c>
      <c r="I30" s="201">
        <v>0.4028021</v>
      </c>
      <c r="J30" s="202">
        <v>41048.629999999997</v>
      </c>
      <c r="K30" s="202">
        <v>40350.230000000003</v>
      </c>
      <c r="L30" s="17">
        <f>K30/J30</f>
        <v>0.98298603388225148</v>
      </c>
      <c r="M30" s="106">
        <f>0.5*F30/(0.5*F30+J30)</f>
        <v>0.65304609493516608</v>
      </c>
      <c r="N30" s="48">
        <f>J30/(0.5*F30+J30)</f>
        <v>0.34695390506483387</v>
      </c>
      <c r="O30" s="106">
        <f>0.5*G30/(0.5*G30+K30)</f>
        <v>0.65677337508850686</v>
      </c>
      <c r="P30" s="203">
        <f>K30/(0.5*G30+K30)</f>
        <v>0.34322662491149314</v>
      </c>
    </row>
    <row r="31" spans="1:16" ht="15.6" x14ac:dyDescent="0.25">
      <c r="A31" s="277">
        <v>1912</v>
      </c>
      <c r="B31" s="25">
        <v>817</v>
      </c>
      <c r="C31" s="25">
        <v>123509.3</v>
      </c>
      <c r="D31" s="25">
        <v>123379.1</v>
      </c>
      <c r="E31" s="17">
        <f t="shared" si="23"/>
        <v>0.99894582837081902</v>
      </c>
      <c r="F31" s="25">
        <v>147963.1</v>
      </c>
      <c r="G31" s="25">
        <v>147962.70000000001</v>
      </c>
      <c r="H31" s="17">
        <f t="shared" si="24"/>
        <v>0.99999729662327974</v>
      </c>
      <c r="I31" s="201">
        <v>0.35186509999999999</v>
      </c>
      <c r="J31" s="202">
        <v>53573.41</v>
      </c>
      <c r="K31" s="202">
        <v>53574.76</v>
      </c>
      <c r="L31" s="17">
        <f t="shared" si="25"/>
        <v>1.0000251990679705</v>
      </c>
      <c r="M31" s="106">
        <f t="shared" si="26"/>
        <v>0.57999743796713199</v>
      </c>
      <c r="N31" s="48">
        <f t="shared" si="27"/>
        <v>0.42000256203286801</v>
      </c>
      <c r="O31" s="106">
        <f t="shared" si="28"/>
        <v>0.57999064098144726</v>
      </c>
      <c r="P31" s="203">
        <f t="shared" si="29"/>
        <v>0.42000935901855269</v>
      </c>
    </row>
    <row r="32" spans="1:16" ht="15.6" x14ac:dyDescent="0.25">
      <c r="A32" s="277">
        <v>1922</v>
      </c>
      <c r="B32" s="25">
        <v>769</v>
      </c>
      <c r="C32" s="25">
        <v>110532.4</v>
      </c>
      <c r="D32" s="25">
        <v>110266.1</v>
      </c>
      <c r="E32" s="17">
        <f t="shared" si="23"/>
        <v>0.99759075167100331</v>
      </c>
      <c r="F32" s="25">
        <v>172956.5</v>
      </c>
      <c r="G32" s="25">
        <v>172462.5</v>
      </c>
      <c r="H32" s="17">
        <f t="shared" si="24"/>
        <v>0.99714379049067248</v>
      </c>
      <c r="I32" s="201">
        <v>0.37616149999999998</v>
      </c>
      <c r="J32" s="202">
        <v>30618.78</v>
      </c>
      <c r="K32" s="202">
        <v>30592.77</v>
      </c>
      <c r="L32" s="17">
        <f t="shared" si="25"/>
        <v>0.99915052134670301</v>
      </c>
      <c r="M32" s="106">
        <f t="shared" si="26"/>
        <v>0.73851787701191052</v>
      </c>
      <c r="N32" s="48">
        <f t="shared" si="27"/>
        <v>0.26148212298808943</v>
      </c>
      <c r="O32" s="106">
        <f t="shared" si="28"/>
        <v>0.73812945317238698</v>
      </c>
      <c r="P32" s="203">
        <f t="shared" si="29"/>
        <v>0.26187054682761302</v>
      </c>
    </row>
    <row r="33" spans="1:16" ht="15.6" x14ac:dyDescent="0.25">
      <c r="A33" s="277">
        <v>1927</v>
      </c>
      <c r="B33" s="25">
        <v>811</v>
      </c>
      <c r="C33" s="25">
        <v>183263</v>
      </c>
      <c r="D33" s="25">
        <v>184081.9</v>
      </c>
      <c r="E33" s="17">
        <f t="shared" si="23"/>
        <v>1.0044684415293867</v>
      </c>
      <c r="F33" s="25">
        <v>302914.59999999998</v>
      </c>
      <c r="G33" s="25">
        <v>302914.59999999998</v>
      </c>
      <c r="H33" s="17">
        <f t="shared" si="24"/>
        <v>1</v>
      </c>
      <c r="I33" s="201">
        <v>0.32859729999999998</v>
      </c>
      <c r="J33" s="202">
        <v>45057.8</v>
      </c>
      <c r="K33" s="202">
        <v>45057.8</v>
      </c>
      <c r="L33" s="17">
        <f t="shared" si="25"/>
        <v>1</v>
      </c>
      <c r="M33" s="106">
        <f t="shared" si="26"/>
        <v>0.77071583812134536</v>
      </c>
      <c r="N33" s="48">
        <f t="shared" si="27"/>
        <v>0.22928416187865466</v>
      </c>
      <c r="O33" s="106">
        <f t="shared" si="28"/>
        <v>0.77071583812134536</v>
      </c>
      <c r="P33" s="203">
        <f t="shared" si="29"/>
        <v>0.22928416187865466</v>
      </c>
    </row>
    <row r="34" spans="1:16" ht="15.6" x14ac:dyDescent="0.25">
      <c r="A34" s="277">
        <v>1932</v>
      </c>
      <c r="B34" s="25">
        <v>842</v>
      </c>
      <c r="C34" s="25">
        <v>210212.6</v>
      </c>
      <c r="D34" s="25">
        <v>210765.3</v>
      </c>
      <c r="E34" s="17">
        <f>D34/C34</f>
        <v>1.0026292429664063</v>
      </c>
      <c r="F34" s="25">
        <v>346638.2</v>
      </c>
      <c r="G34" s="25">
        <v>347515.6</v>
      </c>
      <c r="H34" s="17">
        <f>G34/F34</f>
        <v>1.0025311693864092</v>
      </c>
      <c r="I34" s="201">
        <v>0.3249765</v>
      </c>
      <c r="J34" s="202">
        <v>51989.48</v>
      </c>
      <c r="K34" s="202">
        <v>52777.57</v>
      </c>
      <c r="L34" s="17">
        <f t="shared" si="25"/>
        <v>1.0151586436332889</v>
      </c>
      <c r="M34" s="106">
        <f t="shared" si="26"/>
        <v>0.769252107487429</v>
      </c>
      <c r="N34" s="48">
        <f t="shared" si="27"/>
        <v>0.23074789251257097</v>
      </c>
      <c r="O34" s="106">
        <f t="shared" si="28"/>
        <v>0.76702282738452721</v>
      </c>
      <c r="P34" s="203">
        <f t="shared" si="29"/>
        <v>0.23297717261547282</v>
      </c>
    </row>
    <row r="35" spans="1:16" ht="15.6" x14ac:dyDescent="0.25">
      <c r="A35" s="277">
        <v>1937</v>
      </c>
      <c r="B35" s="25">
        <v>936</v>
      </c>
      <c r="C35" s="25">
        <v>192379.5</v>
      </c>
      <c r="D35" s="25">
        <v>194007</v>
      </c>
      <c r="E35" s="17">
        <f t="shared" si="23"/>
        <v>1.0084598410953349</v>
      </c>
      <c r="F35" s="25">
        <v>315059.09999999998</v>
      </c>
      <c r="G35" s="25">
        <v>315059.09999999998</v>
      </c>
      <c r="H35" s="17">
        <f t="shared" si="24"/>
        <v>1</v>
      </c>
      <c r="I35" s="201">
        <v>0.27940409999999999</v>
      </c>
      <c r="J35" s="202">
        <v>45862.39</v>
      </c>
      <c r="K35" s="202">
        <v>45859.64</v>
      </c>
      <c r="L35" s="17">
        <f>K35/J35</f>
        <v>0.99994003801371889</v>
      </c>
      <c r="M35" s="106">
        <f>0.5*F35/(0.5*F35+J35)</f>
        <v>0.77451225451706684</v>
      </c>
      <c r="N35" s="48">
        <f>J35/(0.5*F35+J35)</f>
        <v>0.2254877454829331</v>
      </c>
      <c r="O35" s="106">
        <f>0.5*G35/(0.5*G35+K35)</f>
        <v>0.77452272660115318</v>
      </c>
      <c r="P35" s="203">
        <f>K35/(0.5*G35+K35)</f>
        <v>0.22547727339884679</v>
      </c>
    </row>
    <row r="36" spans="1:16" ht="15.6" x14ac:dyDescent="0.25">
      <c r="A36" s="386">
        <v>1942</v>
      </c>
      <c r="B36" s="25">
        <v>1352</v>
      </c>
      <c r="C36" s="25">
        <v>428182</v>
      </c>
      <c r="D36" s="25">
        <v>425621.3</v>
      </c>
      <c r="E36" s="17">
        <f t="shared" si="23"/>
        <v>0.99401959914242077</v>
      </c>
      <c r="F36" s="25">
        <v>604784.9</v>
      </c>
      <c r="G36" s="25">
        <v>604436.6</v>
      </c>
      <c r="H36" s="17">
        <f t="shared" si="24"/>
        <v>0.99942409276422073</v>
      </c>
      <c r="I36" s="201">
        <v>0.35733680000000001</v>
      </c>
      <c r="J36" s="202">
        <v>147153.5</v>
      </c>
      <c r="K36" s="202">
        <v>144315.4</v>
      </c>
      <c r="L36" s="17">
        <f>K36/J36</f>
        <v>0.9807133367537979</v>
      </c>
      <c r="M36" s="106">
        <f>0.5*F36/(0.5*F36+J36)</f>
        <v>0.67266193811778308</v>
      </c>
      <c r="N36" s="48">
        <f>J36/(0.5*F36+J36)</f>
        <v>0.32733806188221692</v>
      </c>
      <c r="O36" s="106">
        <f>0.5*G36/(0.5*G36+K36)</f>
        <v>0.67680961145821694</v>
      </c>
      <c r="P36" s="203">
        <f>K36/(0.5*G36+K36)</f>
        <v>0.32319038854178311</v>
      </c>
    </row>
    <row r="37" spans="1:16" ht="15.6" x14ac:dyDescent="0.25">
      <c r="A37" s="313">
        <v>1947</v>
      </c>
      <c r="B37" s="25">
        <v>839</v>
      </c>
      <c r="C37" s="25">
        <v>682698.3</v>
      </c>
      <c r="D37" s="25">
        <v>679065.9</v>
      </c>
      <c r="E37" s="17">
        <f t="shared" si="23"/>
        <v>0.99467934811028524</v>
      </c>
      <c r="F37" s="25">
        <v>1077674</v>
      </c>
      <c r="G37" s="25">
        <v>1075514</v>
      </c>
      <c r="H37" s="17">
        <f t="shared" si="24"/>
        <v>0.99799568329569055</v>
      </c>
      <c r="I37" s="201">
        <v>0.381685</v>
      </c>
      <c r="J37" s="202">
        <v>144050</v>
      </c>
      <c r="K37" s="202">
        <v>141543.1</v>
      </c>
      <c r="L37" s="17">
        <f>K37/J37</f>
        <v>0.98259701492537321</v>
      </c>
      <c r="M37" s="106">
        <f>0.5*F37/(0.5*F37+J37)</f>
        <v>0.78905734037988717</v>
      </c>
      <c r="N37" s="48">
        <f>J37/(0.5*F37+J37)</f>
        <v>0.21094265962011285</v>
      </c>
      <c r="O37" s="106">
        <f>0.5*G37/(0.5*G37+K37)</f>
        <v>0.79163391849934961</v>
      </c>
      <c r="P37" s="203">
        <f>K37/(0.5*G37+K37)</f>
        <v>0.20836608150065047</v>
      </c>
    </row>
    <row r="38" spans="1:16" ht="15.6" x14ac:dyDescent="0.25">
      <c r="A38" s="440">
        <v>1852</v>
      </c>
      <c r="B38" s="25">
        <v>744</v>
      </c>
      <c r="C38" s="25">
        <v>1998055</v>
      </c>
      <c r="D38" s="25">
        <v>1994153</v>
      </c>
      <c r="E38" s="17">
        <f t="shared" si="23"/>
        <v>0.99804710080553338</v>
      </c>
      <c r="F38" s="25">
        <v>3142322</v>
      </c>
      <c r="G38" s="25">
        <v>3142322</v>
      </c>
      <c r="H38" s="17">
        <f t="shared" ref="H38:H39" si="30">G38/F38</f>
        <v>1</v>
      </c>
      <c r="I38" s="201">
        <v>0.46883750000000002</v>
      </c>
      <c r="J38" s="202">
        <v>439812.8</v>
      </c>
      <c r="K38" s="202">
        <v>435910.8</v>
      </c>
      <c r="L38" s="17">
        <f>K38/J38</f>
        <v>0.99112804356762696</v>
      </c>
      <c r="M38" s="106">
        <f>0.5*F38/(0.5*F38+J38)</f>
        <v>0.78129362003622327</v>
      </c>
      <c r="N38" s="48">
        <f>J38/(0.5*F38+J38)</f>
        <v>0.21870637996377673</v>
      </c>
      <c r="O38" s="106">
        <f>0.5*G38/(0.5*G38+K38)</f>
        <v>0.78281255309351661</v>
      </c>
      <c r="P38" s="203">
        <f>K38/(0.5*G38+K38)</f>
        <v>0.21718744690648337</v>
      </c>
    </row>
    <row r="39" spans="1:16" ht="15.6" x14ac:dyDescent="0.25">
      <c r="A39" s="440">
        <v>1957</v>
      </c>
      <c r="B39" s="25">
        <v>766</v>
      </c>
      <c r="C39" s="25">
        <v>4654731</v>
      </c>
      <c r="D39" s="25">
        <v>4617358</v>
      </c>
      <c r="E39" s="17">
        <f t="shared" si="23"/>
        <v>0.99197096459494649</v>
      </c>
      <c r="F39" s="25">
        <v>7098950</v>
      </c>
      <c r="G39" s="25">
        <v>7019282</v>
      </c>
      <c r="H39" s="17">
        <f t="shared" si="30"/>
        <v>0.98877749526338399</v>
      </c>
      <c r="I39" s="201">
        <v>0.63601759999999996</v>
      </c>
      <c r="J39" s="202">
        <v>1239362</v>
      </c>
      <c r="K39" s="202">
        <v>1234727</v>
      </c>
      <c r="L39" s="17">
        <f>K39/J39</f>
        <v>0.99626017257266242</v>
      </c>
      <c r="M39" s="106">
        <f>0.5*F39/(0.5*F39+J39)</f>
        <v>0.74119770624892845</v>
      </c>
      <c r="N39" s="48">
        <f>J39/(0.5*F39+J39)</f>
        <v>0.2588022937510715</v>
      </c>
      <c r="O39" s="106">
        <f>0.5*G39/(0.5*G39+K39)</f>
        <v>0.73974889806187039</v>
      </c>
      <c r="P39" s="203">
        <f>K39/(0.5*G39+K39)</f>
        <v>0.26025110193812961</v>
      </c>
    </row>
    <row r="40" spans="1:16" ht="15.6" x14ac:dyDescent="0.25">
      <c r="A40" s="277">
        <v>1962</v>
      </c>
      <c r="B40" s="25"/>
      <c r="C40" s="25"/>
      <c r="D40" s="25"/>
      <c r="E40" s="17"/>
      <c r="F40" s="25"/>
      <c r="G40" s="25"/>
      <c r="H40" s="17"/>
      <c r="I40" s="201"/>
      <c r="J40" s="202"/>
      <c r="K40" s="202"/>
      <c r="L40" s="17"/>
      <c r="M40" s="106"/>
      <c r="N40" s="48"/>
      <c r="O40" s="106"/>
      <c r="P40" s="203"/>
    </row>
    <row r="41" spans="1:16" x14ac:dyDescent="0.25">
      <c r="A41" s="594" t="s">
        <v>296</v>
      </c>
      <c r="B41" s="649"/>
      <c r="C41" s="649"/>
      <c r="D41" s="649"/>
      <c r="E41" s="649"/>
      <c r="F41" s="649"/>
      <c r="G41" s="649"/>
      <c r="H41" s="649"/>
      <c r="I41" s="649"/>
      <c r="J41" s="649"/>
      <c r="K41" s="649"/>
      <c r="L41" s="649"/>
      <c r="M41" s="649"/>
      <c r="N41" s="649"/>
      <c r="O41" s="649"/>
      <c r="P41" s="650"/>
    </row>
    <row r="42" spans="1:16" ht="2.1" customHeight="1" x14ac:dyDescent="0.25">
      <c r="A42" s="112" t="s">
        <v>594</v>
      </c>
      <c r="B42" s="5" t="s">
        <v>59</v>
      </c>
      <c r="C42" s="5" t="s">
        <v>60</v>
      </c>
      <c r="D42" s="5" t="s">
        <v>534</v>
      </c>
      <c r="E42" s="5"/>
      <c r="F42" s="5" t="s">
        <v>170</v>
      </c>
      <c r="G42" s="5" t="s">
        <v>535</v>
      </c>
      <c r="H42" s="5"/>
      <c r="I42" s="199">
        <v>42979</v>
      </c>
      <c r="J42" s="72" t="s">
        <v>289</v>
      </c>
      <c r="K42" s="72" t="s">
        <v>536</v>
      </c>
      <c r="L42" s="72"/>
      <c r="M42" s="72"/>
      <c r="N42" s="72"/>
      <c r="O42" s="72"/>
      <c r="P42" s="200"/>
    </row>
    <row r="43" spans="1:16" ht="15.6" x14ac:dyDescent="0.25">
      <c r="A43" s="277">
        <v>1872</v>
      </c>
      <c r="B43" s="25">
        <v>273</v>
      </c>
      <c r="C43" s="25">
        <v>57070.27</v>
      </c>
      <c r="D43" s="25">
        <v>55465.49</v>
      </c>
      <c r="E43" s="17">
        <f t="shared" ref="E43:E56" si="31">D43/C43</f>
        <v>0.97188063066812191</v>
      </c>
      <c r="F43" s="25">
        <v>84203.58</v>
      </c>
      <c r="G43" s="25">
        <v>83957.4</v>
      </c>
      <c r="H43" s="17">
        <f t="shared" ref="H43:H56" si="32">G43/F43</f>
        <v>0.99707637133718063</v>
      </c>
      <c r="I43" s="201">
        <v>0.22322320000000001</v>
      </c>
      <c r="J43" s="202">
        <v>13988.58</v>
      </c>
      <c r="K43" s="202">
        <v>13208.86</v>
      </c>
      <c r="L43" s="17">
        <f>K43/J43</f>
        <v>0.94426024657256136</v>
      </c>
      <c r="M43" s="106">
        <f>0.5*F43/(0.5*F43+J43)</f>
        <v>0.75060638751357855</v>
      </c>
      <c r="N43" s="48">
        <f>J43/(0.5*F43+J43)</f>
        <v>0.24939361248642145</v>
      </c>
      <c r="O43" s="106">
        <f>0.5*G43/(0.5*G43+K43)</f>
        <v>0.76065511865355162</v>
      </c>
      <c r="P43" s="203">
        <f>K43/(0.5*G43+K43)</f>
        <v>0.23934488134644838</v>
      </c>
    </row>
    <row r="44" spans="1:16" ht="15.6" x14ac:dyDescent="0.25">
      <c r="A44" s="277">
        <v>1882</v>
      </c>
      <c r="B44" s="25">
        <v>398</v>
      </c>
      <c r="C44" s="25">
        <v>66575.13</v>
      </c>
      <c r="D44" s="25">
        <v>64677.86</v>
      </c>
      <c r="E44" s="17">
        <f t="shared" si="31"/>
        <v>0.9715018205747401</v>
      </c>
      <c r="F44" s="25">
        <v>88270.79</v>
      </c>
      <c r="G44" s="25">
        <v>87977.27</v>
      </c>
      <c r="H44" s="17">
        <f t="shared" si="32"/>
        <v>0.99667477769259805</v>
      </c>
      <c r="I44" s="201">
        <v>0.2491225</v>
      </c>
      <c r="J44" s="202">
        <v>22314</v>
      </c>
      <c r="K44" s="202">
        <v>21925.72</v>
      </c>
      <c r="L44" s="17">
        <f t="shared" ref="L44:L51" si="33">K44/J44</f>
        <v>0.98259926503540385</v>
      </c>
      <c r="M44" s="106">
        <f t="shared" ref="M44:M51" si="34">0.5*F44/(0.5*F44+J44)</f>
        <v>0.66419558823673264</v>
      </c>
      <c r="N44" s="48">
        <f t="shared" ref="N44:N51" si="35">J44/(0.5*F44+J44)</f>
        <v>0.33580441176326742</v>
      </c>
      <c r="O44" s="106">
        <f t="shared" ref="O44:O51" si="36">0.5*G44/(0.5*G44+K44)</f>
        <v>0.66736047102334528</v>
      </c>
      <c r="P44" s="203">
        <f t="shared" ref="P44:P51" si="37">K44/(0.5*G44+K44)</f>
        <v>0.33263952897665461</v>
      </c>
    </row>
    <row r="45" spans="1:16" ht="15.6" x14ac:dyDescent="0.25">
      <c r="A45" s="277">
        <v>1892</v>
      </c>
      <c r="B45" s="25">
        <v>367</v>
      </c>
      <c r="C45" s="25">
        <v>86601.33</v>
      </c>
      <c r="D45" s="25">
        <v>85885.87</v>
      </c>
      <c r="E45" s="17">
        <f>D45/C45</f>
        <v>0.99173846406284982</v>
      </c>
      <c r="F45" s="25">
        <v>117587.8</v>
      </c>
      <c r="G45" s="25">
        <v>117182.2</v>
      </c>
      <c r="H45" s="17">
        <f t="shared" si="32"/>
        <v>0.99655066256873581</v>
      </c>
      <c r="I45" s="201">
        <v>0.27064110000000002</v>
      </c>
      <c r="J45" s="202">
        <v>28244.85</v>
      </c>
      <c r="K45" s="202">
        <v>27814.93</v>
      </c>
      <c r="L45" s="17">
        <f t="shared" si="33"/>
        <v>0.98477881808542089</v>
      </c>
      <c r="M45" s="106">
        <f t="shared" si="34"/>
        <v>0.67549108873921104</v>
      </c>
      <c r="N45" s="48">
        <f t="shared" si="35"/>
        <v>0.32450891126078901</v>
      </c>
      <c r="O45" s="106">
        <f t="shared" si="36"/>
        <v>0.67809040642186658</v>
      </c>
      <c r="P45" s="203">
        <f t="shared" si="37"/>
        <v>0.32190959357813337</v>
      </c>
    </row>
    <row r="46" spans="1:16" ht="15.6" x14ac:dyDescent="0.25">
      <c r="A46" s="289">
        <v>1797</v>
      </c>
      <c r="B46" s="25">
        <v>333</v>
      </c>
      <c r="C46" s="25">
        <v>107117.5</v>
      </c>
      <c r="D46" s="25">
        <v>104228.5</v>
      </c>
      <c r="E46" s="17">
        <f>D46/C46</f>
        <v>0.97302961700935886</v>
      </c>
      <c r="F46" s="25">
        <v>161716.29999999999</v>
      </c>
      <c r="G46" s="25">
        <v>161404.5</v>
      </c>
      <c r="H46" s="17">
        <f t="shared" si="32"/>
        <v>0.9980719321428948</v>
      </c>
      <c r="I46" s="201">
        <v>0.2800646</v>
      </c>
      <c r="J46" s="202">
        <v>30765.23</v>
      </c>
      <c r="K46" s="202">
        <v>30015.01</v>
      </c>
      <c r="L46" s="17">
        <f>K46/J46</f>
        <v>0.97561467929867574</v>
      </c>
      <c r="M46" s="106">
        <f>0.5*F46/(0.5*F46+J46)</f>
        <v>0.72438363719141996</v>
      </c>
      <c r="N46" s="48">
        <f>J46/(0.5*F46+J46)</f>
        <v>0.2756163628085801</v>
      </c>
      <c r="O46" s="106">
        <f>0.5*G46/(0.5*G46+K46)</f>
        <v>0.72890396673472591</v>
      </c>
      <c r="P46" s="203">
        <f>K46/(0.5*G46+K46)</f>
        <v>0.27109603326527409</v>
      </c>
    </row>
    <row r="47" spans="1:16" ht="15.6" x14ac:dyDescent="0.25">
      <c r="A47" s="342">
        <v>1907</v>
      </c>
      <c r="B47" s="25">
        <v>354</v>
      </c>
      <c r="C47" s="25">
        <v>84456.98</v>
      </c>
      <c r="D47" s="25">
        <v>83885.259999999995</v>
      </c>
      <c r="E47" s="17">
        <f>D47/C47</f>
        <v>0.9932306364731488</v>
      </c>
      <c r="F47" s="25">
        <v>89002.559999999998</v>
      </c>
      <c r="G47" s="25">
        <v>88927.88</v>
      </c>
      <c r="H47" s="17">
        <f t="shared" si="32"/>
        <v>0.99916092301165282</v>
      </c>
      <c r="I47" s="201">
        <v>0.3652049</v>
      </c>
      <c r="J47" s="202">
        <v>39235.08</v>
      </c>
      <c r="K47" s="202">
        <v>38717.050000000003</v>
      </c>
      <c r="L47" s="17">
        <f>K47/J47</f>
        <v>0.9867967645280703</v>
      </c>
      <c r="M47" s="106">
        <f>0.5*F47/(0.5*F47+J47)</f>
        <v>0.53144512133080535</v>
      </c>
      <c r="N47" s="48">
        <f>J47/(0.5*F47+J47)</f>
        <v>0.4685548786691946</v>
      </c>
      <c r="O47" s="106">
        <f>0.5*G47/(0.5*G47+K47)</f>
        <v>0.53454449147575667</v>
      </c>
      <c r="P47" s="203">
        <f>K47/(0.5*G47+K47)</f>
        <v>0.46545550852424333</v>
      </c>
    </row>
    <row r="48" spans="1:16" ht="15.6" x14ac:dyDescent="0.25">
      <c r="A48" s="277">
        <v>1912</v>
      </c>
      <c r="B48" s="25">
        <v>374</v>
      </c>
      <c r="C48" s="25">
        <v>101897.60000000001</v>
      </c>
      <c r="D48" s="25">
        <v>99535.75</v>
      </c>
      <c r="E48" s="17">
        <f t="shared" si="31"/>
        <v>0.9768213382847093</v>
      </c>
      <c r="F48" s="25">
        <v>114700.6</v>
      </c>
      <c r="G48" s="25">
        <v>114700.6</v>
      </c>
      <c r="H48" s="17">
        <f t="shared" si="32"/>
        <v>1</v>
      </c>
      <c r="I48" s="201">
        <v>0.32235829999999999</v>
      </c>
      <c r="J48" s="202">
        <v>42971.45</v>
      </c>
      <c r="K48" s="202">
        <v>42971.519999999997</v>
      </c>
      <c r="L48" s="17">
        <f t="shared" si="33"/>
        <v>1.0000016289885494</v>
      </c>
      <c r="M48" s="106">
        <f t="shared" si="34"/>
        <v>0.57166367213490599</v>
      </c>
      <c r="N48" s="48">
        <f t="shared" si="35"/>
        <v>0.42833632786509401</v>
      </c>
      <c r="O48" s="106">
        <f t="shared" si="36"/>
        <v>0.57166327325401389</v>
      </c>
      <c r="P48" s="203">
        <f t="shared" si="37"/>
        <v>0.428336726745986</v>
      </c>
    </row>
    <row r="49" spans="1:16" ht="15.6" x14ac:dyDescent="0.25">
      <c r="A49" s="277">
        <v>1922</v>
      </c>
      <c r="B49" s="25">
        <v>359</v>
      </c>
      <c r="C49" s="25">
        <v>113415.3</v>
      </c>
      <c r="D49" s="25">
        <v>113315.4</v>
      </c>
      <c r="E49" s="17">
        <f t="shared" si="31"/>
        <v>0.99911916646166776</v>
      </c>
      <c r="F49" s="25">
        <v>145873.29999999999</v>
      </c>
      <c r="G49" s="25">
        <v>145864.70000000001</v>
      </c>
      <c r="H49" s="17">
        <f t="shared" si="32"/>
        <v>0.99994104472854195</v>
      </c>
      <c r="I49" s="201">
        <v>0.39805829999999998</v>
      </c>
      <c r="J49" s="202">
        <v>43025.09</v>
      </c>
      <c r="K49" s="202">
        <v>43122.55</v>
      </c>
      <c r="L49" s="17">
        <f t="shared" si="33"/>
        <v>1.0022651899159305</v>
      </c>
      <c r="M49" s="106">
        <f t="shared" si="34"/>
        <v>0.62897167634773332</v>
      </c>
      <c r="N49" s="48">
        <f t="shared" si="35"/>
        <v>0.37102832365226668</v>
      </c>
      <c r="O49" s="106">
        <f t="shared" si="36"/>
        <v>0.62842973454804585</v>
      </c>
      <c r="P49" s="203">
        <f t="shared" si="37"/>
        <v>0.37157026545195421</v>
      </c>
    </row>
    <row r="50" spans="1:16" ht="15.6" x14ac:dyDescent="0.25">
      <c r="A50" s="277">
        <v>1927</v>
      </c>
      <c r="B50" s="25">
        <v>297</v>
      </c>
      <c r="C50" s="25">
        <v>214440.5</v>
      </c>
      <c r="D50" s="25">
        <v>212948.9</v>
      </c>
      <c r="E50" s="17">
        <f t="shared" si="31"/>
        <v>0.99304422438858331</v>
      </c>
      <c r="F50" s="25">
        <v>316888.40000000002</v>
      </c>
      <c r="G50" s="25">
        <v>316888.40000000002</v>
      </c>
      <c r="H50" s="17">
        <f t="shared" si="32"/>
        <v>1</v>
      </c>
      <c r="I50" s="201">
        <v>0.32568029999999998</v>
      </c>
      <c r="J50" s="202">
        <v>58179.66</v>
      </c>
      <c r="K50" s="202">
        <v>58179.66</v>
      </c>
      <c r="L50" s="17">
        <f t="shared" si="33"/>
        <v>1</v>
      </c>
      <c r="M50" s="106">
        <f t="shared" si="34"/>
        <v>0.73142543023653994</v>
      </c>
      <c r="N50" s="48">
        <f t="shared" si="35"/>
        <v>0.26857456976346006</v>
      </c>
      <c r="O50" s="106">
        <f t="shared" si="36"/>
        <v>0.73142543023653994</v>
      </c>
      <c r="P50" s="203">
        <f t="shared" si="37"/>
        <v>0.26857456976346006</v>
      </c>
    </row>
    <row r="51" spans="1:16" ht="15.6" x14ac:dyDescent="0.25">
      <c r="A51" s="277">
        <v>1932</v>
      </c>
      <c r="B51" s="25">
        <v>388</v>
      </c>
      <c r="C51" s="25">
        <v>166770.29999999999</v>
      </c>
      <c r="D51" s="25">
        <v>165552.9</v>
      </c>
      <c r="E51" s="17">
        <f t="shared" si="31"/>
        <v>0.99270013905353649</v>
      </c>
      <c r="F51" s="25">
        <v>224148.7</v>
      </c>
      <c r="G51" s="25">
        <v>225286.7</v>
      </c>
      <c r="H51" s="17">
        <f t="shared" si="32"/>
        <v>1.0050769868395399</v>
      </c>
      <c r="I51" s="201">
        <v>0.34193119999999999</v>
      </c>
      <c r="J51" s="202">
        <v>50717.96</v>
      </c>
      <c r="K51" s="202">
        <v>52146.86</v>
      </c>
      <c r="L51" s="17">
        <f t="shared" si="33"/>
        <v>1.0281734517713252</v>
      </c>
      <c r="M51" s="106">
        <f t="shared" si="34"/>
        <v>0.68844990282403395</v>
      </c>
      <c r="N51" s="48">
        <f t="shared" si="35"/>
        <v>0.3115500971759661</v>
      </c>
      <c r="O51" s="106">
        <f t="shared" si="36"/>
        <v>0.68355608018219038</v>
      </c>
      <c r="P51" s="203">
        <f t="shared" si="37"/>
        <v>0.3164439198178095</v>
      </c>
    </row>
    <row r="52" spans="1:16" ht="15.6" x14ac:dyDescent="0.25">
      <c r="A52" s="277">
        <v>1937</v>
      </c>
      <c r="B52" s="25">
        <v>414</v>
      </c>
      <c r="C52" s="25">
        <v>163005.5</v>
      </c>
      <c r="D52" s="25">
        <v>164058.5</v>
      </c>
      <c r="E52" s="17">
        <f t="shared" si="31"/>
        <v>1.0064599047271412</v>
      </c>
      <c r="F52" s="25">
        <v>302106.2</v>
      </c>
      <c r="G52" s="25">
        <v>302106.2</v>
      </c>
      <c r="H52" s="17">
        <f t="shared" si="32"/>
        <v>1</v>
      </c>
      <c r="I52" s="201">
        <v>0.33063510000000002</v>
      </c>
      <c r="J52" s="202">
        <v>39370.160000000003</v>
      </c>
      <c r="K52" s="202">
        <v>39119.32</v>
      </c>
      <c r="L52" s="17">
        <f>K52/J52</f>
        <v>0.99362867715041026</v>
      </c>
      <c r="M52" s="106">
        <f>0.5*F52/(0.5*F52+J52)</f>
        <v>0.79324920705590274</v>
      </c>
      <c r="N52" s="48">
        <f>J52/(0.5*F52+J52)</f>
        <v>0.20675079294409729</v>
      </c>
      <c r="O52" s="106">
        <f>0.5*G52/(0.5*G52+K52)</f>
        <v>0.79429551351347372</v>
      </c>
      <c r="P52" s="203">
        <f>K52/(0.5*G52+K52)</f>
        <v>0.20570448648652626</v>
      </c>
    </row>
    <row r="53" spans="1:16" ht="15.6" x14ac:dyDescent="0.25">
      <c r="A53" s="386">
        <v>1942</v>
      </c>
      <c r="B53" s="25">
        <v>467</v>
      </c>
      <c r="C53" s="25">
        <v>362073.3</v>
      </c>
      <c r="D53" s="25">
        <v>357056.8</v>
      </c>
      <c r="E53" s="17">
        <f t="shared" si="31"/>
        <v>0.98614507062520218</v>
      </c>
      <c r="F53" s="25">
        <v>413872.8</v>
      </c>
      <c r="G53" s="25">
        <v>412685.4</v>
      </c>
      <c r="H53" s="17">
        <f t="shared" si="32"/>
        <v>0.9971310025689053</v>
      </c>
      <c r="I53" s="201">
        <v>0.33892349999999999</v>
      </c>
      <c r="J53" s="202">
        <v>158521.9</v>
      </c>
      <c r="K53" s="202">
        <v>154102.5</v>
      </c>
      <c r="L53" s="17">
        <f>K53/J53</f>
        <v>0.97212120218089748</v>
      </c>
      <c r="M53" s="106">
        <f>0.5*F53/(0.5*F53+J53)</f>
        <v>0.56623806327561854</v>
      </c>
      <c r="N53" s="48">
        <f>J53/(0.5*F53+J53)</f>
        <v>0.4337619367243814</v>
      </c>
      <c r="O53" s="106">
        <f>0.5*G53/(0.5*G53+K53)</f>
        <v>0.57246621677858378</v>
      </c>
      <c r="P53" s="203">
        <f>K53/(0.5*G53+K53)</f>
        <v>0.42753378322141616</v>
      </c>
    </row>
    <row r="54" spans="1:16" ht="15.6" x14ac:dyDescent="0.25">
      <c r="A54" s="313">
        <v>1947</v>
      </c>
      <c r="B54" s="25">
        <v>396</v>
      </c>
      <c r="C54" s="25">
        <v>851430.40000000002</v>
      </c>
      <c r="D54" s="25">
        <v>850749.2</v>
      </c>
      <c r="E54" s="17">
        <f t="shared" si="31"/>
        <v>0.99919993460416723</v>
      </c>
      <c r="F54" s="25">
        <v>1342965</v>
      </c>
      <c r="G54" s="25">
        <v>1340839</v>
      </c>
      <c r="H54" s="17">
        <f t="shared" si="32"/>
        <v>0.99841693566101875</v>
      </c>
      <c r="I54" s="201">
        <v>0.39512999999999998</v>
      </c>
      <c r="J54" s="202">
        <v>192706.8</v>
      </c>
      <c r="K54" s="202">
        <v>192664.7</v>
      </c>
      <c r="L54" s="17">
        <f>K54/J54</f>
        <v>0.99978153339684961</v>
      </c>
      <c r="M54" s="106">
        <f>0.5*F54/(0.5*F54+J54)</f>
        <v>0.77700857902313758</v>
      </c>
      <c r="N54" s="48">
        <f>J54/(0.5*F54+J54)</f>
        <v>0.22299142097686234</v>
      </c>
      <c r="O54" s="106">
        <f>0.5*G54/(0.5*G54+K54)</f>
        <v>0.77677183755652113</v>
      </c>
      <c r="P54" s="203">
        <f>K54/(0.5*G54+K54)</f>
        <v>0.2232281624434789</v>
      </c>
    </row>
    <row r="55" spans="1:16" ht="15.6" x14ac:dyDescent="0.25">
      <c r="A55" s="440">
        <v>1852</v>
      </c>
      <c r="B55" s="25">
        <v>271</v>
      </c>
      <c r="C55" s="25">
        <v>2049175</v>
      </c>
      <c r="D55" s="25">
        <v>2042892</v>
      </c>
      <c r="E55" s="17">
        <f t="shared" si="31"/>
        <v>0.99693388802810889</v>
      </c>
      <c r="F55" s="25">
        <v>3147601</v>
      </c>
      <c r="G55" s="25">
        <v>3147601</v>
      </c>
      <c r="H55" s="17">
        <f t="shared" si="32"/>
        <v>1</v>
      </c>
      <c r="I55" s="201">
        <v>0.45857419999999999</v>
      </c>
      <c r="J55" s="202">
        <v>498600</v>
      </c>
      <c r="K55" s="202">
        <v>492316.7</v>
      </c>
      <c r="L55" s="17">
        <f>K55/J55</f>
        <v>0.98739811472121941</v>
      </c>
      <c r="M55" s="106">
        <f>0.5*F55/(0.5*F55+J55)</f>
        <v>0.75940943847485076</v>
      </c>
      <c r="N55" s="48">
        <f>J55/(0.5*F55+J55)</f>
        <v>0.24059056152514921</v>
      </c>
      <c r="O55" s="106">
        <f>0.5*G55/(0.5*G55+K55)</f>
        <v>0.76171888990614867</v>
      </c>
      <c r="P55" s="203">
        <f>K55/(0.5*G55+K55)</f>
        <v>0.23828111009385142</v>
      </c>
    </row>
    <row r="56" spans="1:16" ht="15.6" x14ac:dyDescent="0.25">
      <c r="A56" s="440">
        <v>1957</v>
      </c>
      <c r="B56" s="25">
        <v>285</v>
      </c>
      <c r="C56" s="25">
        <v>4307599</v>
      </c>
      <c r="D56" s="25">
        <v>4244276</v>
      </c>
      <c r="E56" s="17">
        <f t="shared" si="31"/>
        <v>0.98529969943813245</v>
      </c>
      <c r="F56" s="25">
        <v>7000304</v>
      </c>
      <c r="G56" s="25">
        <v>6908140</v>
      </c>
      <c r="H56" s="17">
        <f t="shared" si="32"/>
        <v>0.98683428605386281</v>
      </c>
      <c r="I56" s="201">
        <v>0.64145540000000001</v>
      </c>
      <c r="J56" s="202">
        <v>1042854</v>
      </c>
      <c r="K56" s="202">
        <v>1024131</v>
      </c>
      <c r="L56" s="17">
        <f>K56/J56</f>
        <v>0.98204638424937718</v>
      </c>
      <c r="M56" s="106">
        <f>0.5*F56/(0.5*F56+J56)</f>
        <v>0.77044846517922272</v>
      </c>
      <c r="N56" s="48">
        <f>J56/(0.5*F56+J56)</f>
        <v>0.22955153482077725</v>
      </c>
      <c r="O56" s="106">
        <f>0.5*G56/(0.5*G56+K56)</f>
        <v>0.77130749602351478</v>
      </c>
      <c r="P56" s="203">
        <f>K56/(0.5*G56+K56)</f>
        <v>0.22869250397648519</v>
      </c>
    </row>
    <row r="57" spans="1:16" ht="16.2" thickBot="1" x14ac:dyDescent="0.3">
      <c r="A57" s="277">
        <v>1962</v>
      </c>
      <c r="B57" s="25"/>
      <c r="C57" s="25"/>
      <c r="D57" s="25"/>
      <c r="E57" s="17"/>
      <c r="F57" s="25"/>
      <c r="G57" s="25"/>
      <c r="H57" s="17"/>
      <c r="I57" s="201"/>
      <c r="J57" s="202"/>
      <c r="K57" s="202"/>
      <c r="L57" s="17"/>
      <c r="M57" s="106"/>
      <c r="N57" s="48"/>
      <c r="O57" s="106"/>
      <c r="P57" s="203"/>
    </row>
    <row r="58" spans="1:16" ht="16.2" thickTop="1" thickBot="1" x14ac:dyDescent="0.3">
      <c r="A58" s="528" t="s">
        <v>537</v>
      </c>
      <c r="B58" s="529"/>
      <c r="C58" s="529"/>
      <c r="D58" s="529"/>
      <c r="E58" s="529"/>
      <c r="F58" s="529"/>
      <c r="G58" s="529"/>
      <c r="H58" s="529"/>
      <c r="I58" s="600"/>
      <c r="J58" s="600"/>
      <c r="K58" s="600"/>
      <c r="L58" s="600"/>
      <c r="M58" s="600"/>
      <c r="N58" s="600"/>
      <c r="O58" s="600"/>
      <c r="P58" s="548"/>
    </row>
    <row r="59" spans="1:16" ht="15.6" thickTop="1" x14ac:dyDescent="0.25"/>
    <row r="62" spans="1:16" x14ac:dyDescent="0.25">
      <c r="H62" s="314"/>
    </row>
  </sheetData>
  <mergeCells count="20">
    <mergeCell ref="A58:P58"/>
    <mergeCell ref="E5:E6"/>
    <mergeCell ref="L5:L6"/>
    <mergeCell ref="O6:P6"/>
    <mergeCell ref="A7:P7"/>
    <mergeCell ref="I5:I6"/>
    <mergeCell ref="F5:F6"/>
    <mergeCell ref="G5:G6"/>
    <mergeCell ref="H5:H6"/>
    <mergeCell ref="M6:N6"/>
    <mergeCell ref="A24:P24"/>
    <mergeCell ref="A41:P41"/>
    <mergeCell ref="A3:P3"/>
    <mergeCell ref="B4:P4"/>
    <mergeCell ref="C5:C6"/>
    <mergeCell ref="J5:J6"/>
    <mergeCell ref="K5:K6"/>
    <mergeCell ref="A5:A6"/>
    <mergeCell ref="B5:B6"/>
    <mergeCell ref="D5:D6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6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62"/>
  <sheetViews>
    <sheetView workbookViewId="0">
      <pane ySplit="9" topLeftCell="A37" activePane="bottomLeft" state="frozen"/>
      <selection pane="bottomLeft" activeCell="R46" sqref="R46:V46"/>
    </sheetView>
  </sheetViews>
  <sheetFormatPr baseColWidth="10" defaultColWidth="8.90625" defaultRowHeight="15" x14ac:dyDescent="0.25"/>
  <cols>
    <col min="1" max="16" width="6.81640625" customWidth="1"/>
    <col min="17" max="17" width="5.36328125" customWidth="1"/>
  </cols>
  <sheetData>
    <row r="2" spans="1:17" ht="15.6" thickBo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7" ht="18" customHeight="1" thickTop="1" x14ac:dyDescent="0.25">
      <c r="A3" s="503" t="s">
        <v>290</v>
      </c>
      <c r="B3" s="505"/>
      <c r="C3" s="505"/>
      <c r="D3" s="505"/>
      <c r="E3" s="505"/>
      <c r="F3" s="505"/>
      <c r="G3" s="505"/>
      <c r="H3" s="505"/>
      <c r="I3" s="505"/>
      <c r="J3" s="505"/>
      <c r="K3" s="505"/>
      <c r="L3" s="505"/>
      <c r="M3" s="505"/>
      <c r="N3" s="505"/>
      <c r="O3" s="505"/>
      <c r="P3" s="506"/>
      <c r="Q3" s="3"/>
    </row>
    <row r="4" spans="1:17" ht="18" customHeight="1" x14ac:dyDescent="0.25">
      <c r="A4" s="109"/>
      <c r="B4" s="549"/>
      <c r="C4" s="549"/>
      <c r="D4" s="549"/>
      <c r="E4" s="549"/>
      <c r="F4" s="549"/>
      <c r="G4" s="549"/>
      <c r="H4" s="549"/>
      <c r="I4" s="549"/>
      <c r="J4" s="549"/>
      <c r="K4" s="549"/>
      <c r="L4" s="549"/>
      <c r="M4" s="549"/>
      <c r="N4" s="549"/>
      <c r="O4" s="549"/>
      <c r="P4" s="550"/>
    </row>
    <row r="5" spans="1:17" ht="18" customHeight="1" x14ac:dyDescent="0.25">
      <c r="A5" s="187"/>
      <c r="B5" s="559" t="s">
        <v>432</v>
      </c>
      <c r="C5" s="557"/>
      <c r="D5" s="557"/>
      <c r="E5" s="557"/>
      <c r="F5" s="557"/>
      <c r="G5" s="557"/>
      <c r="H5" s="656"/>
      <c r="I5" s="559" t="s">
        <v>346</v>
      </c>
      <c r="J5" s="557"/>
      <c r="K5" s="557"/>
      <c r="L5" s="557"/>
      <c r="M5" s="557"/>
      <c r="N5" s="557"/>
      <c r="O5" s="559" t="s">
        <v>117</v>
      </c>
      <c r="P5" s="597"/>
    </row>
    <row r="6" spans="1:17" ht="18" customHeight="1" x14ac:dyDescent="0.25">
      <c r="A6" s="187"/>
      <c r="B6" s="593"/>
      <c r="C6" s="591"/>
      <c r="D6" s="591"/>
      <c r="E6" s="591"/>
      <c r="F6" s="591"/>
      <c r="G6" s="591"/>
      <c r="H6" s="657"/>
      <c r="I6" s="593"/>
      <c r="J6" s="591"/>
      <c r="K6" s="591"/>
      <c r="L6" s="591"/>
      <c r="M6" s="591"/>
      <c r="N6" s="591"/>
      <c r="O6" s="593"/>
      <c r="P6" s="598"/>
    </row>
    <row r="7" spans="1:17" ht="18" customHeight="1" x14ac:dyDescent="0.25">
      <c r="A7" s="187"/>
      <c r="B7" s="658"/>
      <c r="C7" s="659"/>
      <c r="D7" s="659"/>
      <c r="E7" s="659"/>
      <c r="F7" s="659"/>
      <c r="G7" s="659"/>
      <c r="H7" s="660"/>
      <c r="I7" s="658"/>
      <c r="J7" s="659"/>
      <c r="K7" s="659"/>
      <c r="L7" s="659"/>
      <c r="M7" s="659"/>
      <c r="N7" s="659"/>
      <c r="O7" s="658"/>
      <c r="P7" s="661"/>
    </row>
    <row r="8" spans="1:17" ht="65.099999999999994" customHeight="1" x14ac:dyDescent="0.25">
      <c r="A8" s="594"/>
      <c r="B8" s="654" t="s">
        <v>342</v>
      </c>
      <c r="C8" s="645" t="s">
        <v>250</v>
      </c>
      <c r="D8" s="654" t="s">
        <v>419</v>
      </c>
      <c r="E8" s="654" t="s">
        <v>343</v>
      </c>
      <c r="F8" s="652" t="s">
        <v>250</v>
      </c>
      <c r="G8" s="645" t="s">
        <v>348</v>
      </c>
      <c r="H8" s="652" t="s">
        <v>347</v>
      </c>
      <c r="I8" s="645" t="s">
        <v>344</v>
      </c>
      <c r="J8" s="645" t="s">
        <v>250</v>
      </c>
      <c r="K8" s="654" t="s">
        <v>345</v>
      </c>
      <c r="L8" s="652" t="s">
        <v>250</v>
      </c>
      <c r="M8" s="645" t="s">
        <v>349</v>
      </c>
      <c r="N8" s="645" t="s">
        <v>350</v>
      </c>
      <c r="O8" s="654" t="s">
        <v>251</v>
      </c>
      <c r="P8" s="662" t="s">
        <v>351</v>
      </c>
      <c r="Q8" s="7"/>
    </row>
    <row r="9" spans="1:17" ht="20.100000000000001" customHeight="1" x14ac:dyDescent="0.25">
      <c r="A9" s="595"/>
      <c r="B9" s="655"/>
      <c r="C9" s="651"/>
      <c r="D9" s="655"/>
      <c r="E9" s="655"/>
      <c r="F9" s="653"/>
      <c r="G9" s="651"/>
      <c r="H9" s="653"/>
      <c r="I9" s="646"/>
      <c r="J9" s="646"/>
      <c r="K9" s="655"/>
      <c r="L9" s="653"/>
      <c r="M9" s="646"/>
      <c r="N9" s="646"/>
      <c r="O9" s="655"/>
      <c r="P9" s="663"/>
      <c r="Q9" s="7"/>
    </row>
    <row r="10" spans="1:17" ht="18" customHeight="1" x14ac:dyDescent="0.25">
      <c r="A10" s="594" t="s">
        <v>167</v>
      </c>
      <c r="B10" s="649"/>
      <c r="C10" s="649"/>
      <c r="D10" s="649"/>
      <c r="E10" s="649"/>
      <c r="F10" s="649"/>
      <c r="G10" s="649"/>
      <c r="H10" s="649"/>
      <c r="I10" s="649"/>
      <c r="J10" s="649"/>
      <c r="K10" s="649"/>
      <c r="L10" s="649"/>
      <c r="M10" s="649"/>
      <c r="N10" s="649"/>
      <c r="O10" s="649"/>
      <c r="P10" s="650"/>
      <c r="Q10" s="7"/>
    </row>
    <row r="11" spans="1:17" ht="2.1" customHeight="1" x14ac:dyDescent="0.25">
      <c r="A11" s="112" t="s">
        <v>594</v>
      </c>
      <c r="B11" s="5" t="s">
        <v>291</v>
      </c>
      <c r="C11" s="5" t="s">
        <v>292</v>
      </c>
      <c r="D11" s="5" t="s">
        <v>502</v>
      </c>
      <c r="E11" s="5" t="s">
        <v>293</v>
      </c>
      <c r="F11" s="5" t="s">
        <v>294</v>
      </c>
      <c r="G11" s="5"/>
      <c r="H11" s="5"/>
      <c r="I11" s="5" t="s">
        <v>538</v>
      </c>
      <c r="J11" s="5" t="s">
        <v>539</v>
      </c>
      <c r="K11" s="204" t="s">
        <v>540</v>
      </c>
      <c r="L11" s="72" t="s">
        <v>541</v>
      </c>
      <c r="M11" s="72"/>
      <c r="N11" s="72"/>
      <c r="O11" s="72"/>
      <c r="P11" s="200"/>
    </row>
    <row r="12" spans="1:17" ht="18" customHeight="1" x14ac:dyDescent="0.25">
      <c r="A12" s="277">
        <v>1872</v>
      </c>
      <c r="B12" s="16">
        <v>0.34000740000000002</v>
      </c>
      <c r="C12" s="17">
        <v>0.89594419999999997</v>
      </c>
      <c r="D12" s="17">
        <v>0.41268070000000001</v>
      </c>
      <c r="E12" s="16">
        <v>9.6402999999999992E-3</v>
      </c>
      <c r="F12" s="18">
        <v>1.53378E-2</v>
      </c>
      <c r="G12" s="48">
        <f t="shared" ref="G12:G20" si="0">C12-F12</f>
        <v>0.88060640000000001</v>
      </c>
      <c r="H12" s="86">
        <f>G12*TableB15!$J9/TableB15!$F9</f>
        <v>0.1463841871276394</v>
      </c>
      <c r="I12" s="17">
        <v>0.36818689999999998</v>
      </c>
      <c r="J12" s="17">
        <v>0.68607560000000001</v>
      </c>
      <c r="K12" s="16">
        <v>1.3718899999999999E-2</v>
      </c>
      <c r="L12" s="18">
        <v>2.3709000000000001E-2</v>
      </c>
      <c r="M12" s="48">
        <f t="shared" ref="M12:M20" si="1">J12-L12</f>
        <v>0.66236660000000003</v>
      </c>
      <c r="N12" s="48">
        <f>M12*TableB15!$J9/TableB15!$F9</f>
        <v>0.11010594099872348</v>
      </c>
      <c r="O12" s="53">
        <f t="shared" ref="O12:P14" si="2">G12+M12</f>
        <v>1.5429729999999999</v>
      </c>
      <c r="P12" s="205">
        <f t="shared" si="2"/>
        <v>0.25649012812636285</v>
      </c>
      <c r="Q12" s="82"/>
    </row>
    <row r="13" spans="1:17" ht="18" customHeight="1" x14ac:dyDescent="0.25">
      <c r="A13" s="277">
        <v>1882</v>
      </c>
      <c r="B13" s="16">
        <v>0.39819009999999999</v>
      </c>
      <c r="C13" s="17">
        <v>0.99452490000000004</v>
      </c>
      <c r="D13" s="17">
        <v>0.4776087</v>
      </c>
      <c r="E13" s="16">
        <v>6.9792900000000005E-2</v>
      </c>
      <c r="F13" s="18">
        <v>0.1248098</v>
      </c>
      <c r="G13" s="48">
        <f>C13-F13</f>
        <v>0.86971510000000007</v>
      </c>
      <c r="H13" s="86">
        <f>G13*TableB15!$J10/TableB15!$F10</f>
        <v>0.13839121518774403</v>
      </c>
      <c r="I13" s="17">
        <v>0.3715618</v>
      </c>
      <c r="J13" s="17">
        <v>0.84097239999999995</v>
      </c>
      <c r="K13" s="16">
        <v>6.77088E-2</v>
      </c>
      <c r="L13" s="18">
        <v>0.1511894</v>
      </c>
      <c r="M13" s="48">
        <f>J13-L13</f>
        <v>0.68978299999999992</v>
      </c>
      <c r="N13" s="48">
        <f>M13*TableB15!$J10/TableB15!$F10</f>
        <v>0.10975997494564325</v>
      </c>
      <c r="O13" s="53">
        <f t="shared" si="2"/>
        <v>1.5594980999999999</v>
      </c>
      <c r="P13" s="205">
        <f t="shared" si="2"/>
        <v>0.24815119013338727</v>
      </c>
      <c r="Q13" s="82"/>
    </row>
    <row r="14" spans="1:17" ht="18" customHeight="1" x14ac:dyDescent="0.25">
      <c r="A14" s="277">
        <v>1892</v>
      </c>
      <c r="B14" s="16">
        <v>0.36398269999999999</v>
      </c>
      <c r="C14" s="17">
        <v>0.84113119999999997</v>
      </c>
      <c r="D14" s="17">
        <v>0.44517699999999999</v>
      </c>
      <c r="E14" s="16">
        <v>0.1044583</v>
      </c>
      <c r="F14" s="18">
        <v>0.1987641</v>
      </c>
      <c r="G14" s="48">
        <f>C14-F14</f>
        <v>0.64236709999999997</v>
      </c>
      <c r="H14" s="86">
        <f>G14*TableB15!$J11/TableB15!$F11</f>
        <v>0.11608527584419785</v>
      </c>
      <c r="I14" s="17">
        <v>0.3707376</v>
      </c>
      <c r="J14" s="17">
        <v>0.79732099999999995</v>
      </c>
      <c r="K14" s="16">
        <v>8.7543899999999994E-2</v>
      </c>
      <c r="L14" s="18">
        <v>8.7197499999999997E-2</v>
      </c>
      <c r="M14" s="48">
        <f>J14-L14</f>
        <v>0.71012349999999991</v>
      </c>
      <c r="N14" s="48">
        <f>M14*TableB15!$J11/TableB15!$F11</f>
        <v>0.12832986368845359</v>
      </c>
      <c r="O14" s="53">
        <f t="shared" si="2"/>
        <v>1.3524905999999999</v>
      </c>
      <c r="P14" s="205">
        <f t="shared" si="2"/>
        <v>0.24441513953265143</v>
      </c>
      <c r="Q14" s="82"/>
    </row>
    <row r="15" spans="1:17" ht="18" customHeight="1" x14ac:dyDescent="0.25">
      <c r="A15" s="289">
        <v>1897</v>
      </c>
      <c r="B15" s="16">
        <v>0.31556499999999998</v>
      </c>
      <c r="C15" s="17">
        <v>0.69922980000000001</v>
      </c>
      <c r="D15" s="17">
        <v>0.42404049999999999</v>
      </c>
      <c r="E15" s="16">
        <v>9.4349699999999995E-2</v>
      </c>
      <c r="F15" s="18">
        <v>0.17331940000000001</v>
      </c>
      <c r="G15" s="48">
        <f>C15-F15</f>
        <v>0.5259104</v>
      </c>
      <c r="H15" s="86">
        <f>G15*TableB15!$J12/TableB15!$F12</f>
        <v>0.12668871209592028</v>
      </c>
      <c r="I15" s="17">
        <v>0.3291578</v>
      </c>
      <c r="J15" s="17">
        <v>0.75923490000000005</v>
      </c>
      <c r="K15" s="16">
        <v>8.3955199999999994E-2</v>
      </c>
      <c r="L15" s="18">
        <v>7.2748699999999999E-2</v>
      </c>
      <c r="M15" s="48">
        <f>J15-L15</f>
        <v>0.68648620000000005</v>
      </c>
      <c r="N15" s="48">
        <f>M15*TableB15!$J12/TableB15!$F12</f>
        <v>0.16537047479879149</v>
      </c>
      <c r="O15" s="53">
        <f>G15+M15</f>
        <v>1.2123965999999999</v>
      </c>
      <c r="P15" s="205">
        <f>H15+N15</f>
        <v>0.29205918689471178</v>
      </c>
      <c r="Q15" s="82"/>
    </row>
    <row r="16" spans="1:17" ht="18" customHeight="1" x14ac:dyDescent="0.25">
      <c r="A16" s="342">
        <v>1907</v>
      </c>
      <c r="B16" s="16">
        <v>0.33772960000000002</v>
      </c>
      <c r="C16" s="17">
        <v>0.62040870000000004</v>
      </c>
      <c r="D16" s="17">
        <v>0.52425809999999995</v>
      </c>
      <c r="E16" s="16">
        <v>0.1109279</v>
      </c>
      <c r="F16" s="18">
        <v>0.16610630000000001</v>
      </c>
      <c r="G16" s="48">
        <f>C16-F16</f>
        <v>0.4543024</v>
      </c>
      <c r="H16" s="86">
        <f>G16*TableB15!$J13/TableB15!$F13</f>
        <v>0.13812237057389856</v>
      </c>
      <c r="I16" s="17">
        <v>0.32995760000000002</v>
      </c>
      <c r="J16" s="17">
        <v>0.59608939999999999</v>
      </c>
      <c r="K16" s="16">
        <v>0.1026849</v>
      </c>
      <c r="L16" s="18">
        <v>8.7969900000000004E-2</v>
      </c>
      <c r="M16" s="48">
        <f>J16-L16</f>
        <v>0.50811949999999995</v>
      </c>
      <c r="N16" s="48">
        <f>M16*TableB15!$J13/TableB15!$F13</f>
        <v>0.15448447966557965</v>
      </c>
      <c r="O16" s="53">
        <f>G16+M16</f>
        <v>0.96242189999999994</v>
      </c>
      <c r="P16" s="205">
        <f>H16+N16</f>
        <v>0.29260685023947819</v>
      </c>
      <c r="Q16" s="82"/>
    </row>
    <row r="17" spans="1:17" ht="18" customHeight="1" x14ac:dyDescent="0.25">
      <c r="A17" s="277">
        <v>1912</v>
      </c>
      <c r="B17" s="16">
        <v>0.31460680000000002</v>
      </c>
      <c r="C17" s="17">
        <v>0.5055442</v>
      </c>
      <c r="D17" s="17">
        <v>0.45017099999999999</v>
      </c>
      <c r="E17" s="16">
        <v>0.15046409999999999</v>
      </c>
      <c r="F17" s="18">
        <v>0.19439619999999999</v>
      </c>
      <c r="G17" s="48">
        <f t="shared" si="0"/>
        <v>0.31114799999999998</v>
      </c>
      <c r="H17" s="86">
        <f>G17*TableB15!$J14/TableB15!$F14</f>
        <v>0.1136998664732953</v>
      </c>
      <c r="I17" s="17">
        <v>0.29726429999999998</v>
      </c>
      <c r="J17" s="17">
        <v>0.43639929999999999</v>
      </c>
      <c r="K17" s="16">
        <v>0.1238398</v>
      </c>
      <c r="L17" s="18">
        <v>5.1655E-2</v>
      </c>
      <c r="M17" s="48">
        <f t="shared" si="1"/>
        <v>0.38474429999999998</v>
      </c>
      <c r="N17" s="48">
        <f>M17*TableB15!$J14/TableB15!$F14</f>
        <v>0.14059346528456385</v>
      </c>
      <c r="O17" s="53">
        <f t="shared" ref="O17:P20" si="3">G17+M17</f>
        <v>0.69589229999999991</v>
      </c>
      <c r="P17" s="205">
        <f t="shared" si="3"/>
        <v>0.25429333175785918</v>
      </c>
      <c r="Q17" s="82"/>
    </row>
    <row r="18" spans="1:17" ht="18" customHeight="1" x14ac:dyDescent="0.25">
      <c r="A18" s="277">
        <v>1922</v>
      </c>
      <c r="B18" s="16">
        <v>0.32390970000000002</v>
      </c>
      <c r="C18" s="17">
        <v>0.71148560000000005</v>
      </c>
      <c r="D18" s="17">
        <v>0.47118120000000002</v>
      </c>
      <c r="E18" s="16">
        <v>0.14464170000000001</v>
      </c>
      <c r="F18" s="18">
        <v>0.34483350000000002</v>
      </c>
      <c r="G18" s="48">
        <f t="shared" si="0"/>
        <v>0.36665210000000004</v>
      </c>
      <c r="H18" s="86">
        <f>G18*TableB15!$J15/TableB15!$F15</f>
        <v>7.7032431367975343E-2</v>
      </c>
      <c r="I18" s="17">
        <v>0.33245669999999999</v>
      </c>
      <c r="J18" s="17">
        <v>0.74776690000000001</v>
      </c>
      <c r="K18" s="16">
        <v>0.105194</v>
      </c>
      <c r="L18" s="18">
        <v>9.6795900000000004E-2</v>
      </c>
      <c r="M18" s="48">
        <f t="shared" si="1"/>
        <v>0.65097099999999997</v>
      </c>
      <c r="N18" s="48">
        <f>M18*TableB15!$J15/TableB15!$F15</f>
        <v>0.13676692123144057</v>
      </c>
      <c r="O18" s="53">
        <f t="shared" si="3"/>
        <v>1.0176231</v>
      </c>
      <c r="P18" s="205">
        <f t="shared" si="3"/>
        <v>0.2137993525994159</v>
      </c>
      <c r="Q18" s="82"/>
    </row>
    <row r="19" spans="1:17" ht="18" customHeight="1" x14ac:dyDescent="0.25">
      <c r="A19" s="277">
        <v>1927</v>
      </c>
      <c r="B19" s="16">
        <v>0.26895629999999998</v>
      </c>
      <c r="C19" s="17">
        <v>0.53193120000000005</v>
      </c>
      <c r="D19" s="17">
        <v>0.41926849999999999</v>
      </c>
      <c r="E19" s="16">
        <v>0.11306869999999999</v>
      </c>
      <c r="F19" s="18">
        <v>0.19165989999999999</v>
      </c>
      <c r="G19" s="48">
        <f t="shared" si="0"/>
        <v>0.34027130000000005</v>
      </c>
      <c r="H19" s="86">
        <f>G19*TableB15!$J16/TableB15!$F16</f>
        <v>5.3829087132641666E-2</v>
      </c>
      <c r="I19" s="17">
        <v>0.26873330000000001</v>
      </c>
      <c r="J19" s="17">
        <v>0.76251310000000005</v>
      </c>
      <c r="K19" s="16">
        <v>7.4040999999999996E-2</v>
      </c>
      <c r="L19" s="18">
        <v>5.2887099999999999E-2</v>
      </c>
      <c r="M19" s="48">
        <f t="shared" si="1"/>
        <v>0.70962600000000009</v>
      </c>
      <c r="N19" s="48">
        <f>M19*TableB15!$J16/TableB15!$F16</f>
        <v>0.11225901151695125</v>
      </c>
      <c r="O19" s="53">
        <f t="shared" si="3"/>
        <v>1.0498973</v>
      </c>
      <c r="P19" s="205">
        <f t="shared" si="3"/>
        <v>0.16608809864959292</v>
      </c>
      <c r="Q19" s="82"/>
    </row>
    <row r="20" spans="1:17" ht="18" customHeight="1" x14ac:dyDescent="0.25">
      <c r="A20" s="277">
        <v>1932</v>
      </c>
      <c r="B20" s="16">
        <v>0.24239849999999999</v>
      </c>
      <c r="C20" s="17">
        <v>0.48386489999999999</v>
      </c>
      <c r="D20" s="17">
        <v>0.43121409999999999</v>
      </c>
      <c r="E20" s="16">
        <v>6.5702700000000003E-2</v>
      </c>
      <c r="F20" s="18">
        <v>0.1024128</v>
      </c>
      <c r="G20" s="48">
        <f t="shared" si="0"/>
        <v>0.38145209999999996</v>
      </c>
      <c r="H20" s="86">
        <f>G20*TableB15!$J18/TableB15!$F18</f>
        <v>5.3857757470461509E-2</v>
      </c>
      <c r="I20" s="17">
        <v>0.25898359999999998</v>
      </c>
      <c r="J20" s="17">
        <v>0.69862970000000002</v>
      </c>
      <c r="K20" s="16">
        <v>3.8273399999999999E-2</v>
      </c>
      <c r="L20" s="18">
        <v>2.92824E-2</v>
      </c>
      <c r="M20" s="48">
        <f t="shared" si="1"/>
        <v>0.66934729999999998</v>
      </c>
      <c r="N20" s="48">
        <f>M20*TableB15!$J18/TableB15!$F18</f>
        <v>9.4506084897443846E-2</v>
      </c>
      <c r="O20" s="53">
        <f t="shared" si="3"/>
        <v>1.0507993999999998</v>
      </c>
      <c r="P20" s="205">
        <f t="shared" si="3"/>
        <v>0.14836384236790534</v>
      </c>
      <c r="Q20" s="82"/>
    </row>
    <row r="21" spans="1:17" ht="18" customHeight="1" x14ac:dyDescent="0.25">
      <c r="A21" s="277">
        <v>1937</v>
      </c>
      <c r="B21" s="16">
        <v>0.22256999999999999</v>
      </c>
      <c r="C21" s="17">
        <v>0.56273960000000001</v>
      </c>
      <c r="D21" s="17">
        <v>0.3825479</v>
      </c>
      <c r="E21" s="16">
        <v>5.1914599999999998E-2</v>
      </c>
      <c r="F21" s="18">
        <v>0.1372574</v>
      </c>
      <c r="G21" s="48">
        <f>C21-F21</f>
        <v>0.42548220000000003</v>
      </c>
      <c r="H21" s="86">
        <f>G21*TableB15!$J18/TableB15!$F18</f>
        <v>6.0074429097646605E-2</v>
      </c>
      <c r="I21" s="17">
        <v>0.24282029999999999</v>
      </c>
      <c r="J21" s="17">
        <v>1.1361810000000001</v>
      </c>
      <c r="K21" s="16">
        <v>5.6516900000000002E-2</v>
      </c>
      <c r="L21" s="18">
        <v>0.10932890000000001</v>
      </c>
      <c r="M21" s="48">
        <f>J21-L21</f>
        <v>1.0268521000000002</v>
      </c>
      <c r="N21" s="48">
        <f>M21*TableB15!$J18/TableB15!$F18</f>
        <v>0.14498268946437598</v>
      </c>
      <c r="O21" s="53">
        <f t="shared" ref="O21:P23" si="4">G21+M21</f>
        <v>1.4523343000000002</v>
      </c>
      <c r="P21" s="205">
        <f t="shared" si="4"/>
        <v>0.20505711856202258</v>
      </c>
      <c r="Q21" s="82"/>
    </row>
    <row r="22" spans="1:17" ht="18" customHeight="1" x14ac:dyDescent="0.25">
      <c r="A22" s="386">
        <v>1942</v>
      </c>
      <c r="B22" s="16">
        <v>0.2150571</v>
      </c>
      <c r="C22" s="17">
        <v>0.25266359999999999</v>
      </c>
      <c r="D22" s="17">
        <v>0.40960950000000002</v>
      </c>
      <c r="E22" s="16">
        <v>8.7614499999999998E-2</v>
      </c>
      <c r="F22" s="18">
        <v>0.1556131</v>
      </c>
      <c r="G22" s="48">
        <f>C22-F22</f>
        <v>9.7050499999999984E-2</v>
      </c>
      <c r="H22" s="86">
        <f>G22*TableB15!$J19/TableB15!$F19</f>
        <v>2.6271350136566229E-2</v>
      </c>
      <c r="I22" s="17">
        <v>0.2038317</v>
      </c>
      <c r="J22" s="17">
        <v>0.26143080000000002</v>
      </c>
      <c r="K22" s="16">
        <v>7.9429399999999997E-2</v>
      </c>
      <c r="L22" s="18">
        <v>3.2244399999999999E-2</v>
      </c>
      <c r="M22" s="48">
        <f>J22-L22</f>
        <v>0.22918640000000001</v>
      </c>
      <c r="N22" s="48">
        <f>M22*TableB15!$J19/TableB15!$F19</f>
        <v>6.2040238442245252E-2</v>
      </c>
      <c r="O22" s="53">
        <f t="shared" ref="O22" si="5">G22+M22</f>
        <v>0.3262369</v>
      </c>
      <c r="P22" s="205">
        <f t="shared" ref="P22" si="6">H22+N22</f>
        <v>8.8311588578811481E-2</v>
      </c>
      <c r="Q22" s="82"/>
    </row>
    <row r="23" spans="1:17" ht="18" customHeight="1" x14ac:dyDescent="0.25">
      <c r="A23" s="313">
        <v>1947</v>
      </c>
      <c r="B23" s="16">
        <v>0.2055941</v>
      </c>
      <c r="C23" s="17">
        <v>0.2697946</v>
      </c>
      <c r="D23" s="17">
        <v>0.44566169999999999</v>
      </c>
      <c r="E23" s="16">
        <v>8.0404699999999996E-2</v>
      </c>
      <c r="F23" s="18">
        <v>6.5858200000000006E-2</v>
      </c>
      <c r="G23" s="48">
        <f>C23-F23</f>
        <v>0.20393639999999999</v>
      </c>
      <c r="H23" s="86">
        <f>G23*TableB15!$J20/TableB15!$F20</f>
        <v>2.800850182249456E-2</v>
      </c>
      <c r="I23" s="17">
        <v>0.167572</v>
      </c>
      <c r="J23" s="17">
        <v>0.2454974</v>
      </c>
      <c r="K23" s="16">
        <v>6.6134899999999996E-2</v>
      </c>
      <c r="L23" s="18">
        <v>8.7959499999999996E-2</v>
      </c>
      <c r="M23" s="48">
        <f>J23-L23</f>
        <v>0.15753790000000001</v>
      </c>
      <c r="N23" s="48">
        <f>M23*TableB15!$J20/TableB15!$F20</f>
        <v>2.1636159897212889E-2</v>
      </c>
      <c r="O23" s="53">
        <f t="shared" si="4"/>
        <v>0.36147430000000003</v>
      </c>
      <c r="P23" s="205">
        <f t="shared" si="4"/>
        <v>4.9644661719707453E-2</v>
      </c>
      <c r="Q23" s="82"/>
    </row>
    <row r="24" spans="1:17" ht="18" customHeight="1" x14ac:dyDescent="0.25">
      <c r="A24" s="440">
        <v>1952</v>
      </c>
      <c r="B24" s="16">
        <v>0.18515670000000001</v>
      </c>
      <c r="C24" s="17">
        <v>0.1521904</v>
      </c>
      <c r="D24" s="17">
        <v>0.50770409999999999</v>
      </c>
      <c r="E24" s="16">
        <v>5.9322E-2</v>
      </c>
      <c r="F24" s="18">
        <v>2.7144999999999999E-2</v>
      </c>
      <c r="G24" s="48">
        <f>C24-F24</f>
        <v>0.1250454</v>
      </c>
      <c r="H24" s="86">
        <f>G24*TableB15!$J21/TableB15!$F21</f>
        <v>1.8117366809231965E-2</v>
      </c>
      <c r="I24" s="17">
        <v>0.17899329999999999</v>
      </c>
      <c r="J24" s="17">
        <v>0.17707600000000001</v>
      </c>
      <c r="K24" s="16">
        <v>5.49563E-2</v>
      </c>
      <c r="L24" s="18">
        <v>2.9534999999999999E-2</v>
      </c>
      <c r="M24" s="48">
        <f>J24-L24</f>
        <v>0.14754100000000001</v>
      </c>
      <c r="N24" s="48">
        <f>M24*TableB15!$J21/TableB15!$F21</f>
        <v>2.1376671324182209E-2</v>
      </c>
      <c r="O24" s="53">
        <f t="shared" ref="O24:O25" si="7">G24+M24</f>
        <v>0.27258640000000001</v>
      </c>
      <c r="P24" s="205">
        <f t="shared" ref="P24:P25" si="8">H24+N24</f>
        <v>3.9494038133414178E-2</v>
      </c>
      <c r="Q24" s="82"/>
    </row>
    <row r="25" spans="1:17" ht="18" customHeight="1" x14ac:dyDescent="0.25">
      <c r="A25" s="440">
        <v>1857</v>
      </c>
      <c r="B25" s="16">
        <v>0.20326849999999999</v>
      </c>
      <c r="C25" s="17">
        <v>0.1778014</v>
      </c>
      <c r="D25" s="17">
        <v>0.65807340000000003</v>
      </c>
      <c r="E25" s="16">
        <v>9.0702000000000005E-2</v>
      </c>
      <c r="F25" s="18">
        <v>7.3416499999999996E-2</v>
      </c>
      <c r="G25" s="48">
        <f>C25-F25</f>
        <v>0.1043849</v>
      </c>
      <c r="H25" s="86">
        <f>G25*TableB15!$J22/TableB15!$F22</f>
        <v>1.7507038204839863E-2</v>
      </c>
      <c r="I25" s="17">
        <v>0.1723866</v>
      </c>
      <c r="J25" s="17">
        <v>0.13808529999999999</v>
      </c>
      <c r="K25" s="16">
        <v>7.8951800000000003E-2</v>
      </c>
      <c r="L25" s="18">
        <v>2.6603999999999999E-2</v>
      </c>
      <c r="M25" s="48">
        <f>J25-L25</f>
        <v>0.11148129999999999</v>
      </c>
      <c r="N25" s="48">
        <f>M25*TableB15!$J22/TableB15!$F22</f>
        <v>1.8697219408412652E-2</v>
      </c>
      <c r="O25" s="53">
        <f t="shared" si="7"/>
        <v>0.21586620000000001</v>
      </c>
      <c r="P25" s="205">
        <f t="shared" si="8"/>
        <v>3.6204257613252515E-2</v>
      </c>
      <c r="Q25" s="82"/>
    </row>
    <row r="26" spans="1:17" ht="18" customHeight="1" x14ac:dyDescent="0.25">
      <c r="A26" s="277">
        <v>1962</v>
      </c>
      <c r="B26" s="45"/>
      <c r="C26" s="46"/>
      <c r="D26" s="46"/>
      <c r="E26" s="45"/>
      <c r="F26" s="47"/>
      <c r="G26" s="87"/>
      <c r="H26" s="88"/>
      <c r="I26" s="17"/>
      <c r="J26" s="17"/>
      <c r="K26" s="45"/>
      <c r="L26" s="47"/>
      <c r="M26" s="48"/>
      <c r="N26" s="48"/>
      <c r="O26" s="89"/>
      <c r="P26" s="206"/>
      <c r="Q26" s="82"/>
    </row>
    <row r="27" spans="1:17" x14ac:dyDescent="0.25">
      <c r="A27" s="594" t="s">
        <v>295</v>
      </c>
      <c r="B27" s="649"/>
      <c r="C27" s="649"/>
      <c r="D27" s="649"/>
      <c r="E27" s="649"/>
      <c r="F27" s="649"/>
      <c r="G27" s="649"/>
      <c r="H27" s="649"/>
      <c r="I27" s="649"/>
      <c r="J27" s="649"/>
      <c r="K27" s="649"/>
      <c r="L27" s="649"/>
      <c r="M27" s="649"/>
      <c r="N27" s="649"/>
      <c r="O27" s="649"/>
      <c r="P27" s="650"/>
    </row>
    <row r="28" spans="1:17" ht="2.1" customHeight="1" x14ac:dyDescent="0.25">
      <c r="A28" s="112" t="s">
        <v>594</v>
      </c>
      <c r="B28" s="5" t="s">
        <v>291</v>
      </c>
      <c r="C28" s="5" t="s">
        <v>292</v>
      </c>
      <c r="D28" s="5" t="s">
        <v>502</v>
      </c>
      <c r="E28" s="5" t="s">
        <v>293</v>
      </c>
      <c r="F28" s="5" t="s">
        <v>294</v>
      </c>
      <c r="G28" s="5"/>
      <c r="H28" s="5"/>
      <c r="I28" s="5" t="s">
        <v>538</v>
      </c>
      <c r="J28" s="5" t="s">
        <v>539</v>
      </c>
      <c r="K28" s="204" t="s">
        <v>540</v>
      </c>
      <c r="L28" s="72" t="s">
        <v>541</v>
      </c>
      <c r="M28" s="72"/>
      <c r="N28" s="72"/>
      <c r="O28" s="72"/>
      <c r="P28" s="200"/>
    </row>
    <row r="29" spans="1:17" ht="15.6" x14ac:dyDescent="0.25">
      <c r="A29" s="277">
        <v>1872</v>
      </c>
      <c r="B29" s="17">
        <v>0.32155479999999997</v>
      </c>
      <c r="C29" s="17">
        <v>0.91692169999999995</v>
      </c>
      <c r="D29" s="17">
        <v>0.40047120000000003</v>
      </c>
      <c r="E29" s="17">
        <v>1.00118E-2</v>
      </c>
      <c r="F29" s="17">
        <v>1.8213099999999999E-2</v>
      </c>
      <c r="G29" s="48">
        <f t="shared" ref="G29:G37" si="9">C29-F29</f>
        <v>0.89870859999999997</v>
      </c>
      <c r="H29" s="48">
        <f>G29*TableB15!$J26/TableB15!$F26</f>
        <v>0.1494349346378796</v>
      </c>
      <c r="I29" s="17">
        <v>0.37220259999999999</v>
      </c>
      <c r="J29" s="17">
        <v>0.75491759999999997</v>
      </c>
      <c r="K29" s="17">
        <v>1.35453E-2</v>
      </c>
      <c r="L29" s="17">
        <v>2.8290699999999998E-2</v>
      </c>
      <c r="M29" s="48">
        <f>J29-L29</f>
        <v>0.72662689999999996</v>
      </c>
      <c r="N29" s="48">
        <f>M29*TableB15!$J26/TableB15!$F26</f>
        <v>0.12082163596478888</v>
      </c>
      <c r="O29" s="48">
        <f>G29+M29</f>
        <v>1.6253354999999998</v>
      </c>
      <c r="P29" s="205">
        <f>H29+N29</f>
        <v>0.2702565706026685</v>
      </c>
    </row>
    <row r="30" spans="1:17" ht="15.6" x14ac:dyDescent="0.25">
      <c r="A30" s="277">
        <v>1882</v>
      </c>
      <c r="B30" s="17">
        <v>0.35909069999999998</v>
      </c>
      <c r="C30" s="17">
        <v>1.2395480000000001</v>
      </c>
      <c r="D30" s="17">
        <v>0.44719379999999997</v>
      </c>
      <c r="E30" s="17">
        <v>7.7357800000000004E-2</v>
      </c>
      <c r="F30" s="17">
        <v>0.1699696</v>
      </c>
      <c r="G30" s="48">
        <f>C30-F30</f>
        <v>1.0695784000000002</v>
      </c>
      <c r="H30" s="48">
        <f>G30*TableB15!$J27/TableB15!$F27</f>
        <v>0.13351630330408301</v>
      </c>
      <c r="I30" s="17">
        <v>0.36902259999999998</v>
      </c>
      <c r="J30" s="17">
        <v>1.045285</v>
      </c>
      <c r="K30" s="17">
        <v>6.5156900000000004E-2</v>
      </c>
      <c r="L30" s="17">
        <v>0.18293390000000001</v>
      </c>
      <c r="M30" s="48">
        <f>J30-L30</f>
        <v>0.86235110000000004</v>
      </c>
      <c r="N30" s="48">
        <f>M30*TableB15!$J27/TableB15!$F27</f>
        <v>0.10764795831909994</v>
      </c>
      <c r="O30" s="48">
        <f>G30+M30</f>
        <v>1.9319295000000003</v>
      </c>
      <c r="P30" s="205">
        <f>H30+N30</f>
        <v>0.24116426162318294</v>
      </c>
    </row>
    <row r="31" spans="1:17" ht="15.6" x14ac:dyDescent="0.25">
      <c r="A31" s="277">
        <v>1892</v>
      </c>
      <c r="B31" s="17">
        <v>0.34382449999999998</v>
      </c>
      <c r="C31" s="17">
        <v>0.95371680000000003</v>
      </c>
      <c r="D31" s="17">
        <v>0.4306701</v>
      </c>
      <c r="E31" s="17">
        <v>0.1207048</v>
      </c>
      <c r="F31" s="17">
        <v>0.2344572</v>
      </c>
      <c r="G31" s="48">
        <f>C31-F31</f>
        <v>0.7192596</v>
      </c>
      <c r="H31" s="48">
        <f>G31*TableB15!$J28/TableB15!$F28</f>
        <v>0.113827195299044</v>
      </c>
      <c r="I31" s="17">
        <v>0.3968526</v>
      </c>
      <c r="J31" s="17">
        <v>0.88410719999999998</v>
      </c>
      <c r="K31" s="17">
        <v>9.9234100000000006E-2</v>
      </c>
      <c r="L31" s="17">
        <v>9.6662700000000004E-2</v>
      </c>
      <c r="M31" s="48">
        <f t="shared" ref="M31" si="10">J31-L31</f>
        <v>0.78744449999999999</v>
      </c>
      <c r="N31" s="48">
        <f>M31*TableB15!$J28/TableB15!$F28</f>
        <v>0.1246178693877121</v>
      </c>
      <c r="O31" s="48">
        <f t="shared" ref="O31" si="11">G31+M31</f>
        <v>1.5067040999999999</v>
      </c>
      <c r="P31" s="205">
        <f t="shared" ref="P31" si="12">H31+N31</f>
        <v>0.23844506468675611</v>
      </c>
    </row>
    <row r="32" spans="1:17" ht="15.6" x14ac:dyDescent="0.25">
      <c r="A32" s="289">
        <v>1897</v>
      </c>
      <c r="B32" s="17">
        <v>0.29208119999999999</v>
      </c>
      <c r="C32" s="17">
        <v>0.61213459999999997</v>
      </c>
      <c r="D32" s="17">
        <v>0.41305209999999998</v>
      </c>
      <c r="E32" s="17">
        <v>8.6748900000000004E-2</v>
      </c>
      <c r="F32" s="17">
        <v>0.17665910000000001</v>
      </c>
      <c r="G32" s="48">
        <f>C32-F32</f>
        <v>0.43547549999999996</v>
      </c>
      <c r="H32" s="48">
        <f>G32*TableB15!$J29/TableB15!$F29</f>
        <v>0.11754301611055734</v>
      </c>
      <c r="I32" s="17">
        <v>0.33107839999999999</v>
      </c>
      <c r="J32" s="17">
        <v>0.62746069999999998</v>
      </c>
      <c r="K32" s="17">
        <v>8.9932399999999996E-2</v>
      </c>
      <c r="L32" s="17">
        <v>5.9989199999999999E-2</v>
      </c>
      <c r="M32" s="48">
        <f>J32-L32</f>
        <v>0.56747150000000002</v>
      </c>
      <c r="N32" s="48">
        <f>M32*TableB15!$J29/TableB15!$F29</f>
        <v>0.15317121552597596</v>
      </c>
      <c r="O32" s="48">
        <f>G32+M32</f>
        <v>1.002947</v>
      </c>
      <c r="P32" s="205">
        <f>H32+N32</f>
        <v>0.2707142316365333</v>
      </c>
    </row>
    <row r="33" spans="1:17" ht="15.6" x14ac:dyDescent="0.25">
      <c r="A33" s="342">
        <v>1907</v>
      </c>
      <c r="B33" s="17">
        <v>0.31068299999999999</v>
      </c>
      <c r="C33" s="17">
        <v>0.66920789999999997</v>
      </c>
      <c r="D33" s="17">
        <v>0.51453590000000005</v>
      </c>
      <c r="E33" s="17">
        <v>0.11348510000000001</v>
      </c>
      <c r="F33" s="17">
        <v>0.19549079999999999</v>
      </c>
      <c r="G33" s="48">
        <f>C33-F33</f>
        <v>0.4737171</v>
      </c>
      <c r="H33" s="48">
        <f>G33*TableB15!$J30/TableB15!$F30</f>
        <v>0.12583950736073674</v>
      </c>
      <c r="I33" s="17">
        <v>0.32504379999999999</v>
      </c>
      <c r="J33" s="17">
        <v>0.66465770000000002</v>
      </c>
      <c r="K33" s="17">
        <v>0.1064799</v>
      </c>
      <c r="L33" s="17">
        <v>9.8938200000000004E-2</v>
      </c>
      <c r="M33" s="48">
        <f>J33-L33</f>
        <v>0.56571950000000004</v>
      </c>
      <c r="N33" s="48">
        <f>M33*TableB15!$J30/TableB15!$F30</f>
        <v>0.15027927677586964</v>
      </c>
      <c r="O33" s="48">
        <f>G33+M33</f>
        <v>1.0394366000000002</v>
      </c>
      <c r="P33" s="205">
        <f>H33+N33</f>
        <v>0.2761187841366064</v>
      </c>
    </row>
    <row r="34" spans="1:17" ht="15.6" x14ac:dyDescent="0.25">
      <c r="A34" s="277">
        <v>1912</v>
      </c>
      <c r="B34" s="17">
        <v>0.3134864</v>
      </c>
      <c r="C34" s="17">
        <v>0.47759360000000001</v>
      </c>
      <c r="D34" s="17">
        <v>0.46162120000000001</v>
      </c>
      <c r="E34" s="17">
        <v>0.14203730000000001</v>
      </c>
      <c r="F34" s="17">
        <v>0.1812627</v>
      </c>
      <c r="G34" s="48">
        <f t="shared" si="9"/>
        <v>0.29633090000000001</v>
      </c>
      <c r="H34" s="48">
        <f>G34*TableB15!$J31/TableB15!$F31</f>
        <v>0.10729335085145554</v>
      </c>
      <c r="I34" s="17">
        <v>0.30703009999999997</v>
      </c>
      <c r="J34" s="17">
        <v>0.45001639999999998</v>
      </c>
      <c r="K34" s="17">
        <v>0.1341463</v>
      </c>
      <c r="L34" s="17">
        <v>4.3961300000000002E-2</v>
      </c>
      <c r="M34" s="48">
        <f t="shared" ref="M34:M42" si="13">J34-L34</f>
        <v>0.4060551</v>
      </c>
      <c r="N34" s="48">
        <f>M34*TableB15!$J31/TableB15!$F31</f>
        <v>0.14702149627096892</v>
      </c>
      <c r="O34" s="48">
        <f t="shared" ref="O34:O42" si="14">G34+M34</f>
        <v>0.70238599999999995</v>
      </c>
      <c r="P34" s="205">
        <f t="shared" ref="P34:P42" si="15">H34+N34</f>
        <v>0.25431484712242447</v>
      </c>
    </row>
    <row r="35" spans="1:17" ht="15.6" x14ac:dyDescent="0.25">
      <c r="A35" s="277">
        <v>1922</v>
      </c>
      <c r="B35" s="17">
        <v>0.30246719999999999</v>
      </c>
      <c r="C35" s="17">
        <v>0.74240799999999996</v>
      </c>
      <c r="D35" s="17">
        <v>0.46331299999999997</v>
      </c>
      <c r="E35" s="17">
        <v>0.15507850000000001</v>
      </c>
      <c r="F35" s="17">
        <v>0.46792280000000003</v>
      </c>
      <c r="G35" s="48">
        <f t="shared" si="9"/>
        <v>0.27448519999999993</v>
      </c>
      <c r="H35" s="48">
        <f>G35*TableB15!$J32/TableB15!$F32</f>
        <v>4.85925764689734E-2</v>
      </c>
      <c r="I35" s="17">
        <v>0.3441205</v>
      </c>
      <c r="J35" s="17">
        <v>0.8030583</v>
      </c>
      <c r="K35" s="17">
        <v>0.1066966</v>
      </c>
      <c r="L35" s="17">
        <v>7.4215000000000003E-2</v>
      </c>
      <c r="M35" s="48">
        <f t="shared" si="13"/>
        <v>0.72884329999999997</v>
      </c>
      <c r="N35" s="48">
        <f>M35*TableB15!$J32/TableB15!$F32</f>
        <v>0.12902835485901945</v>
      </c>
      <c r="O35" s="48">
        <f t="shared" si="14"/>
        <v>1.0033284999999998</v>
      </c>
      <c r="P35" s="205">
        <f t="shared" si="15"/>
        <v>0.17762093132799284</v>
      </c>
    </row>
    <row r="36" spans="1:17" ht="15.6" x14ac:dyDescent="0.25">
      <c r="A36" s="277">
        <v>1927</v>
      </c>
      <c r="B36" s="17">
        <v>0.24788389999999999</v>
      </c>
      <c r="C36" s="17">
        <v>0.54958149999999995</v>
      </c>
      <c r="D36" s="17">
        <v>0.41142679999999998</v>
      </c>
      <c r="E36" s="17">
        <v>0.1051995</v>
      </c>
      <c r="F36" s="17">
        <v>0.2360651</v>
      </c>
      <c r="G36" s="48">
        <f t="shared" si="9"/>
        <v>0.31351639999999992</v>
      </c>
      <c r="H36" s="48">
        <f>G36*TableB15!$J33/TableB15!$F33</f>
        <v>4.6634791614270157E-2</v>
      </c>
      <c r="I36" s="17">
        <v>0.2626965</v>
      </c>
      <c r="J36" s="17">
        <v>0.87110699999999996</v>
      </c>
      <c r="K36" s="17">
        <v>7.2853699999999993E-2</v>
      </c>
      <c r="L36" s="17">
        <v>4.9516900000000003E-2</v>
      </c>
      <c r="M36" s="48">
        <f t="shared" si="13"/>
        <v>0.82159009999999999</v>
      </c>
      <c r="N36" s="48">
        <f>M36*TableB15!$J33/TableB15!$F33</f>
        <v>0.12220950197771915</v>
      </c>
      <c r="O36" s="48">
        <f t="shared" si="14"/>
        <v>1.1351065</v>
      </c>
      <c r="P36" s="205">
        <f t="shared" si="15"/>
        <v>0.16884429359198933</v>
      </c>
    </row>
    <row r="37" spans="1:17" ht="15.6" x14ac:dyDescent="0.25">
      <c r="A37" s="277">
        <v>1932</v>
      </c>
      <c r="B37" s="17">
        <v>0.2328424</v>
      </c>
      <c r="C37" s="17">
        <v>0.47765609999999997</v>
      </c>
      <c r="D37" s="17">
        <v>0.42807899999999999</v>
      </c>
      <c r="E37" s="17">
        <v>6.6123500000000002E-2</v>
      </c>
      <c r="F37" s="17">
        <v>0.1295557</v>
      </c>
      <c r="G37" s="48">
        <f t="shared" si="9"/>
        <v>0.34810039999999998</v>
      </c>
      <c r="H37" s="48">
        <f>G37*TableB15!$J35/TableB15!$F35</f>
        <v>5.0672132003030543E-2</v>
      </c>
      <c r="I37" s="17">
        <v>0.27013470000000001</v>
      </c>
      <c r="J37" s="17">
        <v>0.82633760000000001</v>
      </c>
      <c r="K37" s="17">
        <v>3.7605800000000002E-2</v>
      </c>
      <c r="L37" s="17">
        <v>2.9070200000000001E-2</v>
      </c>
      <c r="M37" s="48">
        <f t="shared" si="13"/>
        <v>0.79726739999999996</v>
      </c>
      <c r="N37" s="48">
        <f>M37*TableB15!$J34/TableB15!$F34</f>
        <v>0.11957573500829395</v>
      </c>
      <c r="O37" s="48">
        <f t="shared" si="14"/>
        <v>1.1453677999999998</v>
      </c>
      <c r="P37" s="205">
        <f t="shared" si="15"/>
        <v>0.17024786701132449</v>
      </c>
    </row>
    <row r="38" spans="1:17" ht="15.6" x14ac:dyDescent="0.25">
      <c r="A38" s="277">
        <v>1937</v>
      </c>
      <c r="B38" s="17">
        <v>0.20674329999999999</v>
      </c>
      <c r="C38" s="17">
        <v>0.5540853</v>
      </c>
      <c r="D38" s="17">
        <v>0.3638265</v>
      </c>
      <c r="E38" s="17">
        <v>4.7569300000000002E-2</v>
      </c>
      <c r="F38" s="17">
        <v>0.12709799999999999</v>
      </c>
      <c r="G38" s="48">
        <f>C38-F38</f>
        <v>0.42698730000000001</v>
      </c>
      <c r="H38" s="48">
        <f>G38*TableB15!$J35/TableB15!$F35</f>
        <v>6.2155506943449665E-2</v>
      </c>
      <c r="I38" s="17">
        <v>0.2467329</v>
      </c>
      <c r="J38" s="17">
        <v>0.85348570000000001</v>
      </c>
      <c r="K38" s="17">
        <v>5.4103499999999999E-2</v>
      </c>
      <c r="L38" s="17">
        <v>7.7461000000000002E-2</v>
      </c>
      <c r="M38" s="48">
        <f t="shared" si="13"/>
        <v>0.77602470000000001</v>
      </c>
      <c r="N38" s="48">
        <f>M38*TableB15!$J35/TableB15!$F35</f>
        <v>0.11296403576672759</v>
      </c>
      <c r="O38" s="48">
        <f t="shared" si="14"/>
        <v>1.203012</v>
      </c>
      <c r="P38" s="205">
        <f t="shared" si="15"/>
        <v>0.17511954271017727</v>
      </c>
    </row>
    <row r="39" spans="1:17" ht="15.6" x14ac:dyDescent="0.25">
      <c r="A39" s="386">
        <v>1942</v>
      </c>
      <c r="B39" s="17">
        <v>0.21155789999999999</v>
      </c>
      <c r="C39" s="17">
        <v>0.25770090000000001</v>
      </c>
      <c r="D39" s="17">
        <v>0.41215410000000002</v>
      </c>
      <c r="E39" s="17">
        <v>8.9996099999999996E-2</v>
      </c>
      <c r="F39" s="17">
        <v>0.1830455</v>
      </c>
      <c r="G39" s="48">
        <f>C39-F39</f>
        <v>7.4655400000000011E-2</v>
      </c>
      <c r="H39" s="48">
        <f>G39*TableB15!$J36/TableB15!$F36</f>
        <v>1.8164810999580182E-2</v>
      </c>
      <c r="I39" s="17">
        <v>0.2101287</v>
      </c>
      <c r="J39" s="17">
        <v>0.2856069</v>
      </c>
      <c r="K39" s="17">
        <v>7.9599299999999998E-2</v>
      </c>
      <c r="L39" s="17">
        <v>3.1871200000000002E-2</v>
      </c>
      <c r="M39" s="48">
        <f t="shared" si="13"/>
        <v>0.25373570000000001</v>
      </c>
      <c r="N39" s="48">
        <f>M39*TableB15!$J36/TableB15!$F36</f>
        <v>6.1737811790522547E-2</v>
      </c>
      <c r="O39" s="48">
        <f t="shared" si="14"/>
        <v>0.32839110000000005</v>
      </c>
      <c r="P39" s="205">
        <f t="shared" si="15"/>
        <v>7.9902622790102726E-2</v>
      </c>
    </row>
    <row r="40" spans="1:17" ht="15.6" x14ac:dyDescent="0.25">
      <c r="A40" s="313">
        <v>1947</v>
      </c>
      <c r="B40" s="17">
        <v>0.19566320000000001</v>
      </c>
      <c r="C40" s="17">
        <v>0.351356</v>
      </c>
      <c r="D40" s="17">
        <v>0.43255320000000003</v>
      </c>
      <c r="E40" s="17">
        <v>7.8567300000000007E-2</v>
      </c>
      <c r="F40" s="17">
        <v>7.8065999999999997E-2</v>
      </c>
      <c r="G40" s="48">
        <f>C40-F40</f>
        <v>0.27329000000000003</v>
      </c>
      <c r="H40" s="48">
        <f>G40*TableB15!$J37/TableB15!$F37</f>
        <v>3.652999376434804E-2</v>
      </c>
      <c r="I40" s="17">
        <v>0.17211029999999999</v>
      </c>
      <c r="J40" s="17">
        <v>0.26307029999999998</v>
      </c>
      <c r="K40" s="17">
        <v>6.5274700000000005E-2</v>
      </c>
      <c r="L40" s="17">
        <v>4.4290999999999997E-2</v>
      </c>
      <c r="M40" s="48">
        <f t="shared" si="13"/>
        <v>0.21877929999999998</v>
      </c>
      <c r="N40" s="48">
        <f>M40*TableB15!$J37/TableB15!$F37</f>
        <v>2.9243684235677948E-2</v>
      </c>
      <c r="O40" s="48">
        <f t="shared" si="14"/>
        <v>0.49206930000000004</v>
      </c>
      <c r="P40" s="205">
        <f t="shared" si="15"/>
        <v>6.5773678000025981E-2</v>
      </c>
    </row>
    <row r="41" spans="1:17" ht="18" customHeight="1" x14ac:dyDescent="0.25">
      <c r="A41" s="440">
        <v>1952</v>
      </c>
      <c r="B41" s="16">
        <v>0.18312320000000001</v>
      </c>
      <c r="C41" s="17">
        <v>0.15496940000000001</v>
      </c>
      <c r="D41" s="17">
        <v>0.51155459999999997</v>
      </c>
      <c r="E41" s="16">
        <v>6.1974799999999997E-2</v>
      </c>
      <c r="F41" s="18">
        <v>2.7327400000000002E-2</v>
      </c>
      <c r="G41" s="48">
        <f>C41-F41</f>
        <v>0.12764200000000001</v>
      </c>
      <c r="H41" s="48">
        <f>G41*TableB15!$J38/TableB15!$F38</f>
        <v>1.7865319154943382E-2</v>
      </c>
      <c r="I41" s="17">
        <v>0.17787120000000001</v>
      </c>
      <c r="J41" s="17">
        <v>0.1519548</v>
      </c>
      <c r="K41" s="16">
        <v>5.9173700000000003E-2</v>
      </c>
      <c r="L41" s="18">
        <v>2.7533700000000001E-2</v>
      </c>
      <c r="M41" s="48">
        <f t="shared" si="13"/>
        <v>0.12442110000000001</v>
      </c>
      <c r="N41" s="48">
        <f>M41*TableB15!$J38/TableB15!$F38</f>
        <v>1.7414508242656227E-2</v>
      </c>
      <c r="O41" s="48">
        <f t="shared" si="14"/>
        <v>0.25206309999999998</v>
      </c>
      <c r="P41" s="205">
        <f t="shared" si="15"/>
        <v>3.5279827397599606E-2</v>
      </c>
      <c r="Q41" s="82"/>
    </row>
    <row r="42" spans="1:17" ht="18" customHeight="1" x14ac:dyDescent="0.25">
      <c r="A42" s="440">
        <v>1857</v>
      </c>
      <c r="B42" s="16">
        <v>0.2091142</v>
      </c>
      <c r="C42" s="17">
        <v>0.17735090000000001</v>
      </c>
      <c r="D42" s="17">
        <v>0.65741139999999998</v>
      </c>
      <c r="E42" s="16">
        <v>9.4510800000000006E-2</v>
      </c>
      <c r="F42" s="18">
        <v>9.0766200000000005E-2</v>
      </c>
      <c r="G42" s="48">
        <f>C42-F42</f>
        <v>8.6584700000000001E-2</v>
      </c>
      <c r="H42" s="48">
        <f>G42*TableB15!$J39/TableB15!$F39</f>
        <v>1.5116290009283061E-2</v>
      </c>
      <c r="I42" s="17">
        <v>0.1842241</v>
      </c>
      <c r="J42" s="17">
        <v>0.14080409999999999</v>
      </c>
      <c r="K42" s="16">
        <v>8.4446800000000002E-2</v>
      </c>
      <c r="L42" s="18">
        <v>2.3354799999999998E-2</v>
      </c>
      <c r="M42" s="48">
        <f t="shared" si="13"/>
        <v>0.11744929999999999</v>
      </c>
      <c r="N42" s="48">
        <f>M42*TableB15!$J39/TableB15!$F39</f>
        <v>2.0504750610526905E-2</v>
      </c>
      <c r="O42" s="48">
        <f t="shared" si="14"/>
        <v>0.20403399999999999</v>
      </c>
      <c r="P42" s="205">
        <f t="shared" si="15"/>
        <v>3.5621040619809967E-2</v>
      </c>
      <c r="Q42" s="82"/>
    </row>
    <row r="43" spans="1:17" ht="18" customHeight="1" x14ac:dyDescent="0.25">
      <c r="A43" s="440">
        <v>1962</v>
      </c>
      <c r="B43" s="45"/>
      <c r="C43" s="46"/>
      <c r="D43" s="46"/>
      <c r="E43" s="45"/>
      <c r="F43" s="47"/>
      <c r="G43" s="87"/>
      <c r="H43" s="88"/>
      <c r="I43" s="17"/>
      <c r="J43" s="17"/>
      <c r="K43" s="45"/>
      <c r="L43" s="47"/>
      <c r="M43" s="48"/>
      <c r="N43" s="48"/>
      <c r="O43" s="89"/>
      <c r="P43" s="206"/>
      <c r="Q43" s="82"/>
    </row>
    <row r="44" spans="1:17" x14ac:dyDescent="0.25">
      <c r="A44" s="594" t="s">
        <v>296</v>
      </c>
      <c r="B44" s="649"/>
      <c r="C44" s="649"/>
      <c r="D44" s="649"/>
      <c r="E44" s="649"/>
      <c r="F44" s="649"/>
      <c r="G44" s="649"/>
      <c r="H44" s="649"/>
      <c r="I44" s="649"/>
      <c r="J44" s="649"/>
      <c r="K44" s="649"/>
      <c r="L44" s="649"/>
      <c r="M44" s="649"/>
      <c r="N44" s="649"/>
      <c r="O44" s="649"/>
      <c r="P44" s="650"/>
    </row>
    <row r="45" spans="1:17" ht="2.1" customHeight="1" x14ac:dyDescent="0.25">
      <c r="A45" s="112" t="s">
        <v>594</v>
      </c>
      <c r="B45" s="5" t="s">
        <v>291</v>
      </c>
      <c r="C45" s="5" t="s">
        <v>292</v>
      </c>
      <c r="D45" s="5" t="s">
        <v>502</v>
      </c>
      <c r="E45" s="5" t="s">
        <v>293</v>
      </c>
      <c r="F45" s="5" t="s">
        <v>294</v>
      </c>
      <c r="G45" s="5"/>
      <c r="H45" s="5"/>
      <c r="I45" s="5" t="s">
        <v>538</v>
      </c>
      <c r="J45" s="5" t="s">
        <v>539</v>
      </c>
      <c r="K45" s="204" t="s">
        <v>540</v>
      </c>
      <c r="L45" s="72" t="s">
        <v>541</v>
      </c>
      <c r="M45" s="72"/>
      <c r="N45" s="72"/>
      <c r="O45" s="72"/>
      <c r="P45" s="200"/>
    </row>
    <row r="46" spans="1:17" ht="15.6" x14ac:dyDescent="0.25">
      <c r="A46" s="277">
        <v>1872</v>
      </c>
      <c r="B46" s="17">
        <v>0.37137140000000002</v>
      </c>
      <c r="C46" s="17">
        <v>0.84709719999999999</v>
      </c>
      <c r="D46" s="17">
        <v>0.43343340000000002</v>
      </c>
      <c r="E46" s="17">
        <v>9.0089999999999996E-3</v>
      </c>
      <c r="F46" s="17">
        <v>8.6426000000000003E-3</v>
      </c>
      <c r="G46" s="48">
        <f t="shared" ref="G46:G54" si="16">C46-F46</f>
        <v>0.83845459999999994</v>
      </c>
      <c r="H46" s="48">
        <f>G46*TableB15!$J43/TableB15!$F43</f>
        <v>0.13929086208054337</v>
      </c>
      <c r="I46" s="17">
        <v>0.3613614</v>
      </c>
      <c r="J46" s="17">
        <v>0.52577390000000002</v>
      </c>
      <c r="K46" s="17">
        <v>1.4014E-2</v>
      </c>
      <c r="L46" s="17">
        <v>1.30402E-2</v>
      </c>
      <c r="M46" s="48">
        <f t="shared" ref="M46:M53" si="17">J46-L46</f>
        <v>0.51273370000000007</v>
      </c>
      <c r="N46" s="48">
        <f>M46*TableB15!$J43/TableB15!$F43</f>
        <v>8.5179470767703713E-2</v>
      </c>
      <c r="O46" s="48">
        <f t="shared" ref="O46:O53" si="18">G46+M46</f>
        <v>1.3511883</v>
      </c>
      <c r="P46" s="205">
        <f t="shared" ref="P46:P53" si="19">H46+N46</f>
        <v>0.22447033284824708</v>
      </c>
    </row>
    <row r="47" spans="1:17" ht="15.6" x14ac:dyDescent="0.25">
      <c r="A47" s="277">
        <v>1882</v>
      </c>
      <c r="B47" s="17">
        <v>0.4678773</v>
      </c>
      <c r="C47" s="17">
        <v>0.66317879999999996</v>
      </c>
      <c r="D47" s="17">
        <v>0.53181750000000005</v>
      </c>
      <c r="E47" s="17">
        <v>5.6310100000000002E-2</v>
      </c>
      <c r="F47" s="17">
        <v>6.3739900000000002E-2</v>
      </c>
      <c r="G47" s="48">
        <f>C47-F47</f>
        <v>0.5994389</v>
      </c>
      <c r="H47" s="48">
        <f>G47*TableB15!$J44/TableB15!$F44</f>
        <v>0.15153234285769959</v>
      </c>
      <c r="I47" s="17">
        <v>0.37608730000000001</v>
      </c>
      <c r="J47" s="17">
        <v>0.56467940000000005</v>
      </c>
      <c r="K47" s="17">
        <v>7.2257000000000002E-2</v>
      </c>
      <c r="L47" s="17">
        <v>0.1082612</v>
      </c>
      <c r="M47" s="48">
        <f t="shared" si="17"/>
        <v>0.45641820000000005</v>
      </c>
      <c r="N47" s="48">
        <f>M47*TableB15!$J45/TableB15!$F45</f>
        <v>0.10963266254041662</v>
      </c>
      <c r="O47" s="48">
        <f t="shared" si="18"/>
        <v>1.0558571000000001</v>
      </c>
      <c r="P47" s="205">
        <f t="shared" si="19"/>
        <v>0.26116500539811621</v>
      </c>
    </row>
    <row r="48" spans="1:17" ht="15.6" x14ac:dyDescent="0.25">
      <c r="A48" s="277">
        <v>1892</v>
      </c>
      <c r="B48" s="17">
        <v>0.40070139999999999</v>
      </c>
      <c r="C48" s="17">
        <v>0.64778519999999995</v>
      </c>
      <c r="D48" s="17">
        <v>0.47160170000000001</v>
      </c>
      <c r="E48" s="17">
        <v>7.4864700000000006E-2</v>
      </c>
      <c r="F48" s="17">
        <v>0.1374676</v>
      </c>
      <c r="G48" s="48">
        <f>C48-F48</f>
        <v>0.51031759999999993</v>
      </c>
      <c r="H48" s="48">
        <f>G48*TableB15!$J45/TableB15!$F45</f>
        <v>0.12257941779980573</v>
      </c>
      <c r="I48" s="17">
        <v>0.32316840000000002</v>
      </c>
      <c r="J48" s="17">
        <v>0.64828090000000005</v>
      </c>
      <c r="K48" s="17">
        <v>6.62499E-2</v>
      </c>
      <c r="L48" s="17">
        <v>7.0942500000000006E-2</v>
      </c>
      <c r="M48" s="48">
        <f t="shared" si="17"/>
        <v>0.57733840000000003</v>
      </c>
      <c r="N48" s="48">
        <f>M48*TableB15!$J46/TableB15!$F46</f>
        <v>0.1098340035224155</v>
      </c>
      <c r="O48" s="48">
        <f t="shared" si="18"/>
        <v>1.087656</v>
      </c>
      <c r="P48" s="205">
        <f t="shared" si="19"/>
        <v>0.23241342132222123</v>
      </c>
    </row>
    <row r="49" spans="1:17" ht="15.6" x14ac:dyDescent="0.25">
      <c r="A49" s="289">
        <v>1897</v>
      </c>
      <c r="B49" s="17">
        <v>0.36319610000000002</v>
      </c>
      <c r="C49" s="17">
        <v>0.91933100000000001</v>
      </c>
      <c r="D49" s="17">
        <v>0.44632769999999999</v>
      </c>
      <c r="E49" s="17">
        <v>0.1097659</v>
      </c>
      <c r="F49" s="17">
        <v>0.16487950000000001</v>
      </c>
      <c r="G49" s="48">
        <f>C49-F49</f>
        <v>0.75445150000000005</v>
      </c>
      <c r="H49" s="48">
        <f>G49*TableB15!$J46/TableB15!$F46</f>
        <v>0.14352835132478917</v>
      </c>
      <c r="I49" s="17">
        <v>0.3252623</v>
      </c>
      <c r="J49" s="17">
        <v>1.0922460000000001</v>
      </c>
      <c r="K49" s="17">
        <v>7.1832099999999996E-2</v>
      </c>
      <c r="L49" s="17">
        <v>0.10499360000000001</v>
      </c>
      <c r="M49" s="48">
        <f t="shared" si="17"/>
        <v>0.98725240000000003</v>
      </c>
      <c r="N49" s="48">
        <f>M49*TableB15!$J48/TableB15!$F48</f>
        <v>0.36986438731776466</v>
      </c>
      <c r="O49" s="48">
        <f t="shared" si="18"/>
        <v>1.7417039000000001</v>
      </c>
      <c r="P49" s="205">
        <f t="shared" si="19"/>
        <v>0.51339273864255386</v>
      </c>
    </row>
    <row r="50" spans="1:17" ht="15.6" x14ac:dyDescent="0.25">
      <c r="A50" s="342">
        <v>1907</v>
      </c>
      <c r="B50" s="17">
        <v>0.39324229999999999</v>
      </c>
      <c r="C50" s="17">
        <v>0.51602440000000005</v>
      </c>
      <c r="D50" s="17">
        <v>0.54421280000000005</v>
      </c>
      <c r="E50" s="17">
        <v>0.10567940000000001</v>
      </c>
      <c r="F50" s="17">
        <v>0.1032511</v>
      </c>
      <c r="G50" s="48">
        <f>C50-F50</f>
        <v>0.41277330000000007</v>
      </c>
      <c r="H50" s="48">
        <f>G50*TableB15!$J47/TableB15!$F47</f>
        <v>0.18196323170214435</v>
      </c>
      <c r="I50" s="17">
        <v>0.34004309999999999</v>
      </c>
      <c r="J50" s="17">
        <v>0.44941809999999999</v>
      </c>
      <c r="K50" s="17">
        <v>9.4895800000000002E-2</v>
      </c>
      <c r="L50" s="17">
        <v>6.4508200000000002E-2</v>
      </c>
      <c r="M50" s="48">
        <f t="shared" ref="M50" si="20">J50-L50</f>
        <v>0.38490989999999997</v>
      </c>
      <c r="N50" s="48">
        <f>M50*TableB15!$J49/TableB15!$F49</f>
        <v>0.11352854216221198</v>
      </c>
      <c r="O50" s="48">
        <f t="shared" ref="O50" si="21">G50+M50</f>
        <v>0.79768320000000004</v>
      </c>
      <c r="P50" s="205">
        <f t="shared" ref="P50" si="22">H50+N50</f>
        <v>0.29549177386435632</v>
      </c>
    </row>
    <row r="51" spans="1:17" ht="15.6" x14ac:dyDescent="0.25">
      <c r="A51" s="277">
        <v>1912</v>
      </c>
      <c r="B51" s="17">
        <v>0.31699850000000002</v>
      </c>
      <c r="C51" s="17">
        <v>0.57993530000000004</v>
      </c>
      <c r="D51" s="17">
        <v>0.42572739999999998</v>
      </c>
      <c r="E51" s="17">
        <v>0.1684533</v>
      </c>
      <c r="F51" s="17">
        <v>0.22935150000000001</v>
      </c>
      <c r="G51" s="48">
        <f t="shared" si="16"/>
        <v>0.3505838</v>
      </c>
      <c r="H51" s="48">
        <f>G51*TableB15!$J48/TableB15!$F48</f>
        <v>0.13134276745291654</v>
      </c>
      <c r="I51" s="17">
        <v>0.27641650000000001</v>
      </c>
      <c r="J51" s="17">
        <v>0.40015689999999998</v>
      </c>
      <c r="K51" s="17">
        <v>0.1018377</v>
      </c>
      <c r="L51" s="17">
        <v>7.2131799999999996E-2</v>
      </c>
      <c r="M51" s="48">
        <f t="shared" si="17"/>
        <v>0.32802509999999996</v>
      </c>
      <c r="N51" s="48">
        <f>M51*TableB15!$J49/TableB15!$F49</f>
        <v>9.6750463928347394E-2</v>
      </c>
      <c r="O51" s="48">
        <f t="shared" si="18"/>
        <v>0.67860889999999996</v>
      </c>
      <c r="P51" s="205">
        <f t="shared" si="19"/>
        <v>0.22809323138126392</v>
      </c>
    </row>
    <row r="52" spans="1:17" ht="15.6" x14ac:dyDescent="0.25">
      <c r="A52" s="277">
        <v>1922</v>
      </c>
      <c r="B52" s="17">
        <v>0.37031900000000001</v>
      </c>
      <c r="C52" s="17">
        <v>0.66400490000000001</v>
      </c>
      <c r="D52" s="17">
        <v>0.4882108</v>
      </c>
      <c r="E52" s="17">
        <v>0.1220527</v>
      </c>
      <c r="F52" s="17">
        <v>0.155833</v>
      </c>
      <c r="G52" s="48">
        <f t="shared" si="16"/>
        <v>0.50817190000000001</v>
      </c>
      <c r="H52" s="48">
        <f>G52*TableB15!$J49/TableB15!$F49</f>
        <v>0.14988446640318001</v>
      </c>
      <c r="I52" s="17">
        <v>0.30721219999999999</v>
      </c>
      <c r="J52" s="17">
        <v>0.66286829999999997</v>
      </c>
      <c r="K52" s="17">
        <v>0.1019417</v>
      </c>
      <c r="L52" s="17">
        <v>0.13146830000000001</v>
      </c>
      <c r="M52" s="48">
        <f t="shared" si="17"/>
        <v>0.53139999999999998</v>
      </c>
      <c r="N52" s="48">
        <f>M52*TableB15!$J50/TableB15!$F50</f>
        <v>9.7563278819925256E-2</v>
      </c>
      <c r="O52" s="48">
        <f t="shared" si="18"/>
        <v>1.0395718999999999</v>
      </c>
      <c r="P52" s="205">
        <f t="shared" si="19"/>
        <v>0.24744774522310525</v>
      </c>
    </row>
    <row r="53" spans="1:17" ht="15.6" x14ac:dyDescent="0.25">
      <c r="A53" s="277">
        <v>1927</v>
      </c>
      <c r="B53" s="17">
        <v>0.3282313</v>
      </c>
      <c r="C53" s="17">
        <v>0.49347980000000002</v>
      </c>
      <c r="D53" s="17">
        <v>0.44132650000000001</v>
      </c>
      <c r="E53" s="17">
        <v>0.13520409999999999</v>
      </c>
      <c r="F53" s="17">
        <v>9.4923300000000002E-2</v>
      </c>
      <c r="G53" s="48">
        <f t="shared" si="16"/>
        <v>0.39855650000000004</v>
      </c>
      <c r="H53" s="48">
        <f>G53*TableB15!$J50/TableB15!$F50</f>
        <v>7.3173652493401464E-2</v>
      </c>
      <c r="I53" s="17">
        <v>0.28571429999999998</v>
      </c>
      <c r="J53" s="17">
        <v>0.52594169999999996</v>
      </c>
      <c r="K53" s="17">
        <v>7.7381000000000005E-2</v>
      </c>
      <c r="L53" s="17">
        <v>6.02293E-2</v>
      </c>
      <c r="M53" s="48">
        <f t="shared" si="17"/>
        <v>0.46571239999999997</v>
      </c>
      <c r="N53" s="48">
        <f>M53*TableB15!$J50/TableB15!$F50</f>
        <v>8.5503253163523807E-2</v>
      </c>
      <c r="O53" s="48">
        <f t="shared" si="18"/>
        <v>0.86426890000000001</v>
      </c>
      <c r="P53" s="205">
        <f t="shared" si="19"/>
        <v>0.15867690565692527</v>
      </c>
    </row>
    <row r="54" spans="1:17" ht="15.6" x14ac:dyDescent="0.25">
      <c r="A54" s="277">
        <v>1932</v>
      </c>
      <c r="B54" s="17">
        <v>0.26256610000000002</v>
      </c>
      <c r="C54" s="17">
        <v>0.49712679999999998</v>
      </c>
      <c r="D54" s="17">
        <v>0.43783070000000002</v>
      </c>
      <c r="E54" s="17">
        <v>6.4814800000000006E-2</v>
      </c>
      <c r="F54" s="17">
        <v>4.4436099999999999E-2</v>
      </c>
      <c r="G54" s="48">
        <f t="shared" si="16"/>
        <v>0.4526907</v>
      </c>
      <c r="H54" s="48">
        <f>G54*TableB15!$J51/TableB15!$F51</f>
        <v>0.10242998873057037</v>
      </c>
      <c r="I54" s="17">
        <v>0.23544970000000001</v>
      </c>
      <c r="J54" s="17">
        <v>0.42584880000000003</v>
      </c>
      <c r="K54" s="17">
        <v>3.9682500000000002E-2</v>
      </c>
      <c r="L54" s="17">
        <v>2.9735500000000002E-2</v>
      </c>
      <c r="M54" s="48">
        <f t="shared" ref="M54:M59" si="23">J54-L54</f>
        <v>0.3961133</v>
      </c>
      <c r="N54" s="48">
        <f>M54*TableB15!$J51/TableB15!$F51</f>
        <v>8.9628262420741234E-2</v>
      </c>
      <c r="O54" s="48">
        <f t="shared" ref="O54:O59" si="24">G54+M54</f>
        <v>0.848804</v>
      </c>
      <c r="P54" s="205">
        <f t="shared" ref="P54:P59" si="25">H54+N54</f>
        <v>0.19205825115131159</v>
      </c>
    </row>
    <row r="55" spans="1:17" ht="15.6" x14ac:dyDescent="0.25">
      <c r="A55" s="277">
        <v>1937</v>
      </c>
      <c r="B55" s="17">
        <v>0.26027400000000001</v>
      </c>
      <c r="C55" s="17">
        <v>0.58690909999999996</v>
      </c>
      <c r="D55" s="17">
        <v>0.42714819999999998</v>
      </c>
      <c r="E55" s="17">
        <v>6.2266500000000002E-2</v>
      </c>
      <c r="F55" s="17">
        <v>0.16563020000000001</v>
      </c>
      <c r="G55" s="48">
        <f>C55-F55</f>
        <v>0.42127889999999996</v>
      </c>
      <c r="H55" s="48">
        <f>G55*TableB15!$J52/TableB15!$F52</f>
        <v>5.4900620038992903E-2</v>
      </c>
      <c r="I55" s="17">
        <v>0.2334994</v>
      </c>
      <c r="J55" s="17">
        <v>1.9256899999999999</v>
      </c>
      <c r="K55" s="17">
        <v>6.2266500000000002E-2</v>
      </c>
      <c r="L55" s="17">
        <v>0.19832910000000001</v>
      </c>
      <c r="M55" s="48">
        <f t="shared" si="23"/>
        <v>1.7273608999999999</v>
      </c>
      <c r="N55" s="48">
        <f>M55*TableB15!$J52/TableB15!$F52</f>
        <v>0.22510784290671296</v>
      </c>
      <c r="O55" s="48">
        <f t="shared" si="24"/>
        <v>2.1486397999999998</v>
      </c>
      <c r="P55" s="205">
        <f t="shared" si="25"/>
        <v>0.28000846294570586</v>
      </c>
    </row>
    <row r="56" spans="1:17" ht="15.6" x14ac:dyDescent="0.25">
      <c r="A56" s="386">
        <v>1942</v>
      </c>
      <c r="B56" s="17">
        <v>0.22487989999999999</v>
      </c>
      <c r="C56" s="17">
        <v>0.23942099999999999</v>
      </c>
      <c r="D56" s="17">
        <v>0.4024664</v>
      </c>
      <c r="E56" s="17">
        <v>8.0928799999999995E-2</v>
      </c>
      <c r="F56" s="17">
        <v>8.3496899999999999E-2</v>
      </c>
      <c r="G56" s="48">
        <f t="shared" ref="G56:G59" si="26">C56-F56</f>
        <v>0.15592410000000001</v>
      </c>
      <c r="H56" s="48">
        <f>G56*TableB15!$J53/TableB15!$F53</f>
        <v>5.9722176929215942E-2</v>
      </c>
      <c r="I56" s="17">
        <v>0.18615519999999999</v>
      </c>
      <c r="J56" s="17">
        <v>0.19787489999999999</v>
      </c>
      <c r="K56" s="17">
        <v>7.8952300000000003E-2</v>
      </c>
      <c r="L56" s="17">
        <v>3.3225600000000001E-2</v>
      </c>
      <c r="M56" s="48">
        <f t="shared" si="23"/>
        <v>0.1646493</v>
      </c>
      <c r="N56" s="48">
        <f>M56*TableB15!$J53/TableB15!$F53</f>
        <v>6.3064110204077192E-2</v>
      </c>
      <c r="O56" s="48">
        <f t="shared" si="24"/>
        <v>0.32057340000000001</v>
      </c>
      <c r="P56" s="205">
        <f t="shared" si="25"/>
        <v>0.12278628713329313</v>
      </c>
    </row>
    <row r="57" spans="1:17" ht="15.6" x14ac:dyDescent="0.25">
      <c r="A57" s="440">
        <v>1947</v>
      </c>
      <c r="B57" s="17">
        <v>0.22633510000000001</v>
      </c>
      <c r="C57" s="17">
        <v>0.14464969999999999</v>
      </c>
      <c r="D57" s="17">
        <v>0.4730393</v>
      </c>
      <c r="E57" s="17">
        <v>8.4242399999999995E-2</v>
      </c>
      <c r="F57" s="17">
        <v>4.7126899999999999E-2</v>
      </c>
      <c r="G57" s="48">
        <f t="shared" si="26"/>
        <v>9.7522799999999993E-2</v>
      </c>
      <c r="H57" s="48">
        <f>G57*TableB15!$J54/TableB15!$F54</f>
        <v>1.3993891661391025E-2</v>
      </c>
      <c r="I57" s="17">
        <v>0.1580934</v>
      </c>
      <c r="J57" s="17">
        <v>0.21853429999999999</v>
      </c>
      <c r="K57" s="17">
        <v>6.7931500000000006E-2</v>
      </c>
      <c r="L57" s="17">
        <v>0.15496289999999999</v>
      </c>
      <c r="M57" s="48">
        <f t="shared" si="23"/>
        <v>6.35714E-2</v>
      </c>
      <c r="N57" s="48">
        <f>M57*TableB15!$J54/TableB15!$F54</f>
        <v>9.1220851366342389E-3</v>
      </c>
      <c r="O57" s="48">
        <f t="shared" si="24"/>
        <v>0.16109419999999999</v>
      </c>
      <c r="P57" s="205">
        <f t="shared" si="25"/>
        <v>2.3115976798025264E-2</v>
      </c>
    </row>
    <row r="58" spans="1:17" ht="18" customHeight="1" x14ac:dyDescent="0.25">
      <c r="A58" s="440">
        <v>1952</v>
      </c>
      <c r="B58" s="16">
        <v>0.19075139999999999</v>
      </c>
      <c r="C58" s="17">
        <v>0.14542040000000001</v>
      </c>
      <c r="D58" s="17">
        <v>0.49710979999999999</v>
      </c>
      <c r="E58" s="16">
        <v>5.2023100000000003E-2</v>
      </c>
      <c r="F58" s="18">
        <v>2.6700700000000001E-2</v>
      </c>
      <c r="G58" s="48">
        <f t="shared" si="26"/>
        <v>0.11871970000000001</v>
      </c>
      <c r="H58" s="48">
        <f>G58*TableB15!$J55/TableB15!$F55</f>
        <v>1.8805954890724716E-2</v>
      </c>
      <c r="I58" s="17">
        <v>0.18208089999999999</v>
      </c>
      <c r="J58" s="17">
        <v>0.2382764</v>
      </c>
      <c r="K58" s="16">
        <v>4.3352599999999998E-2</v>
      </c>
      <c r="L58" s="18">
        <v>3.4410400000000001E-2</v>
      </c>
      <c r="M58" s="48">
        <f t="shared" si="23"/>
        <v>0.20386599999999999</v>
      </c>
      <c r="N58" s="48">
        <f>M58*TableB15!$J55/TableB15!$F55</f>
        <v>3.2293669877471766E-2</v>
      </c>
      <c r="O58" s="48">
        <f t="shared" si="24"/>
        <v>0.32258569999999998</v>
      </c>
      <c r="P58" s="205">
        <f t="shared" si="25"/>
        <v>5.1099624768196482E-2</v>
      </c>
      <c r="Q58" s="82"/>
    </row>
    <row r="59" spans="1:17" ht="18" customHeight="1" x14ac:dyDescent="0.25">
      <c r="A59" s="440">
        <v>1857</v>
      </c>
      <c r="B59" s="16">
        <v>0.18753610000000001</v>
      </c>
      <c r="C59" s="17">
        <v>0.17926320000000001</v>
      </c>
      <c r="D59" s="17">
        <v>0.65985519999999998</v>
      </c>
      <c r="E59" s="16">
        <v>8.04512E-2</v>
      </c>
      <c r="F59" s="18">
        <v>1.7121600000000001E-2</v>
      </c>
      <c r="G59" s="48">
        <f t="shared" si="26"/>
        <v>0.1621416</v>
      </c>
      <c r="H59" s="48">
        <f>G59*TableB15!$J56/TableB15!$F56</f>
        <v>2.4154667586779088E-2</v>
      </c>
      <c r="I59" s="17">
        <v>0.1405284</v>
      </c>
      <c r="J59" s="17">
        <v>0.1292634</v>
      </c>
      <c r="K59" s="16">
        <v>6.4163100000000001E-2</v>
      </c>
      <c r="L59" s="18">
        <v>3.7146699999999998E-2</v>
      </c>
      <c r="M59" s="48">
        <f t="shared" si="23"/>
        <v>9.2116699999999996E-2</v>
      </c>
      <c r="N59" s="48">
        <f>M59*TableB15!$J56/TableB15!$F56</f>
        <v>1.3722871044143225E-2</v>
      </c>
      <c r="O59" s="48">
        <f t="shared" si="24"/>
        <v>0.25425829999999999</v>
      </c>
      <c r="P59" s="205">
        <f t="shared" si="25"/>
        <v>3.7877538630922317E-2</v>
      </c>
      <c r="Q59" s="82"/>
    </row>
    <row r="60" spans="1:17" ht="18" customHeight="1" thickBot="1" x14ac:dyDescent="0.3">
      <c r="A60" s="440">
        <v>1962</v>
      </c>
      <c r="B60" s="45"/>
      <c r="C60" s="46"/>
      <c r="D60" s="46"/>
      <c r="E60" s="45"/>
      <c r="F60" s="47"/>
      <c r="G60" s="87"/>
      <c r="H60" s="88"/>
      <c r="I60" s="17"/>
      <c r="J60" s="17"/>
      <c r="K60" s="45"/>
      <c r="L60" s="47"/>
      <c r="M60" s="48"/>
      <c r="N60" s="48"/>
      <c r="O60" s="89"/>
      <c r="P60" s="206"/>
      <c r="Q60" s="82"/>
    </row>
    <row r="61" spans="1:17" ht="16.2" thickTop="1" thickBot="1" x14ac:dyDescent="0.3">
      <c r="A61" s="528" t="s">
        <v>543</v>
      </c>
      <c r="B61" s="529"/>
      <c r="C61" s="529"/>
      <c r="D61" s="529"/>
      <c r="E61" s="529"/>
      <c r="F61" s="529"/>
      <c r="G61" s="529"/>
      <c r="H61" s="529"/>
      <c r="I61" s="600"/>
      <c r="J61" s="600"/>
      <c r="K61" s="600"/>
      <c r="L61" s="600"/>
      <c r="M61" s="600"/>
      <c r="N61" s="600"/>
      <c r="O61" s="600"/>
      <c r="P61" s="548"/>
    </row>
    <row r="62" spans="1:17" ht="15.6" thickTop="1" x14ac:dyDescent="0.25"/>
  </sheetData>
  <mergeCells count="25">
    <mergeCell ref="A61:P61"/>
    <mergeCell ref="B5:H7"/>
    <mergeCell ref="I5:N7"/>
    <mergeCell ref="O5:P7"/>
    <mergeCell ref="D8:D9"/>
    <mergeCell ref="P8:P9"/>
    <mergeCell ref="N8:N9"/>
    <mergeCell ref="A27:P27"/>
    <mergeCell ref="A44:P44"/>
    <mergeCell ref="F8:F9"/>
    <mergeCell ref="A10:P10"/>
    <mergeCell ref="A3:P3"/>
    <mergeCell ref="B4:P4"/>
    <mergeCell ref="C8:C9"/>
    <mergeCell ref="L8:L9"/>
    <mergeCell ref="M8:M9"/>
    <mergeCell ref="A8:A9"/>
    <mergeCell ref="B8:B9"/>
    <mergeCell ref="E8:E9"/>
    <mergeCell ref="H8:H9"/>
    <mergeCell ref="I8:I9"/>
    <mergeCell ref="K8:K9"/>
    <mergeCell ref="G8:G9"/>
    <mergeCell ref="J8:J9"/>
    <mergeCell ref="O8:O9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63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9"/>
  <sheetViews>
    <sheetView workbookViewId="0">
      <pane ySplit="6" topLeftCell="A43" activePane="bottomLeft" state="frozen"/>
      <selection pane="bottomLeft"/>
    </sheetView>
  </sheetViews>
  <sheetFormatPr baseColWidth="10" defaultColWidth="8.90625" defaultRowHeight="15" x14ac:dyDescent="0.25"/>
  <cols>
    <col min="1" max="1" width="7.81640625" customWidth="1"/>
    <col min="2" max="2" width="8.90625" customWidth="1"/>
    <col min="3" max="3" width="8.81640625" customWidth="1"/>
    <col min="4" max="4" width="7.81640625" customWidth="1"/>
    <col min="5" max="5" width="8.81640625" customWidth="1"/>
    <col min="6" max="13" width="5.81640625" customWidth="1"/>
    <col min="14" max="16" width="7.81640625" customWidth="1"/>
    <col min="17" max="17" width="7.36328125" customWidth="1"/>
  </cols>
  <sheetData>
    <row r="1" spans="1:16" ht="6.75" customHeight="1" x14ac:dyDescent="0.25">
      <c r="A1" s="1"/>
      <c r="B1" s="73"/>
      <c r="C1" s="73"/>
      <c r="D1" s="2"/>
      <c r="E1" s="2"/>
      <c r="F1" s="2"/>
      <c r="G1" s="2"/>
      <c r="H1" s="2"/>
      <c r="I1" s="2"/>
      <c r="J1" s="2"/>
      <c r="K1" s="2"/>
      <c r="L1" s="2"/>
      <c r="M1" s="2"/>
    </row>
    <row r="2" spans="1:16" ht="15.6" thickBo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6" ht="35.1" customHeight="1" thickTop="1" x14ac:dyDescent="0.25">
      <c r="A3" s="580" t="s">
        <v>649</v>
      </c>
      <c r="B3" s="673"/>
      <c r="C3" s="673"/>
      <c r="D3" s="673"/>
      <c r="E3" s="673"/>
      <c r="F3" s="673"/>
      <c r="G3" s="673"/>
      <c r="H3" s="673"/>
      <c r="I3" s="673"/>
      <c r="J3" s="673"/>
      <c r="K3" s="673"/>
      <c r="L3" s="673"/>
      <c r="M3" s="673"/>
      <c r="N3" s="673"/>
      <c r="O3" s="673"/>
      <c r="P3" s="674"/>
    </row>
    <row r="4" spans="1:16" ht="18" customHeight="1" x14ac:dyDescent="0.25">
      <c r="A4" s="109"/>
      <c r="B4" s="549"/>
      <c r="C4" s="549"/>
      <c r="D4" s="549"/>
      <c r="E4" s="549"/>
      <c r="F4" s="549"/>
      <c r="G4" s="549"/>
      <c r="H4" s="549"/>
      <c r="I4" s="549"/>
      <c r="J4" s="549"/>
      <c r="K4" s="549"/>
      <c r="L4" s="549"/>
      <c r="M4" s="549"/>
      <c r="N4" s="41"/>
      <c r="O4" s="41"/>
      <c r="P4" s="141"/>
    </row>
    <row r="5" spans="1:16" ht="65.099999999999994" customHeight="1" x14ac:dyDescent="0.25">
      <c r="A5" s="594"/>
      <c r="B5" s="645" t="s">
        <v>322</v>
      </c>
      <c r="C5" s="645" t="s">
        <v>321</v>
      </c>
      <c r="D5" s="645" t="s">
        <v>172</v>
      </c>
      <c r="E5" s="645" t="s">
        <v>323</v>
      </c>
      <c r="F5" s="670" t="s">
        <v>324</v>
      </c>
      <c r="G5" s="607"/>
      <c r="H5" s="607"/>
      <c r="I5" s="607"/>
      <c r="J5" s="607"/>
      <c r="K5" s="607"/>
      <c r="L5" s="607"/>
      <c r="M5" s="607"/>
      <c r="N5" s="559" t="s">
        <v>328</v>
      </c>
      <c r="O5" s="558"/>
      <c r="P5" s="563"/>
    </row>
    <row r="6" spans="1:16" ht="20.100000000000001" customHeight="1" x14ac:dyDescent="0.25">
      <c r="A6" s="595"/>
      <c r="B6" s="646"/>
      <c r="C6" s="646"/>
      <c r="D6" s="646"/>
      <c r="E6" s="646"/>
      <c r="F6" s="74">
        <v>0</v>
      </c>
      <c r="G6" s="74">
        <v>0.01</v>
      </c>
      <c r="H6" s="74">
        <v>0.02</v>
      </c>
      <c r="I6" s="74">
        <v>0.03</v>
      </c>
      <c r="J6" s="74">
        <v>0.04</v>
      </c>
      <c r="K6" s="74">
        <v>0.05</v>
      </c>
      <c r="L6" s="74">
        <v>0.06</v>
      </c>
      <c r="M6" s="74">
        <v>7.0000000000000007E-2</v>
      </c>
      <c r="N6" s="7" t="s">
        <v>297</v>
      </c>
      <c r="O6" s="140" t="s">
        <v>180</v>
      </c>
      <c r="P6" s="209" t="s">
        <v>179</v>
      </c>
    </row>
    <row r="7" spans="1:16" ht="18" customHeight="1" x14ac:dyDescent="0.25">
      <c r="A7" s="595" t="s">
        <v>258</v>
      </c>
      <c r="B7" s="675"/>
      <c r="C7" s="675"/>
      <c r="D7" s="675"/>
      <c r="E7" s="675"/>
      <c r="F7" s="675"/>
      <c r="G7" s="675"/>
      <c r="H7" s="675"/>
      <c r="I7" s="675"/>
      <c r="J7" s="675"/>
      <c r="K7" s="675"/>
      <c r="L7" s="675"/>
      <c r="M7" s="675"/>
      <c r="N7" s="676"/>
      <c r="O7" s="676"/>
      <c r="P7" s="677"/>
    </row>
    <row r="8" spans="1:16" ht="1.95" customHeight="1" x14ac:dyDescent="0.25">
      <c r="A8" s="112" t="s">
        <v>594</v>
      </c>
      <c r="B8" s="5">
        <v>67002.36</v>
      </c>
      <c r="C8" s="5">
        <v>68651.679999999993</v>
      </c>
      <c r="D8" s="5">
        <v>1.024616</v>
      </c>
      <c r="E8" s="5">
        <v>33765.86</v>
      </c>
      <c r="F8" s="72"/>
      <c r="G8" s="72"/>
      <c r="H8" s="72"/>
      <c r="I8" s="72"/>
      <c r="J8" s="72"/>
      <c r="K8" s="72"/>
      <c r="L8" s="72"/>
      <c r="M8" s="72"/>
      <c r="N8" s="204" t="s">
        <v>325</v>
      </c>
      <c r="O8" s="204" t="s">
        <v>326</v>
      </c>
      <c r="P8" s="210" t="s">
        <v>327</v>
      </c>
    </row>
    <row r="9" spans="1:16" ht="15" customHeight="1" x14ac:dyDescent="0.25">
      <c r="A9" s="277">
        <v>1872</v>
      </c>
      <c r="B9" s="25">
        <v>67002.36</v>
      </c>
      <c r="C9" s="25">
        <v>68651.679999999993</v>
      </c>
      <c r="D9" s="17">
        <v>1.024616</v>
      </c>
      <c r="E9" s="25">
        <v>33765.86</v>
      </c>
      <c r="F9" s="211">
        <f t="shared" ref="F9:F22" si="0">($E9*(1+F$6)^30)/$C9</f>
        <v>0.49184317120862892</v>
      </c>
      <c r="G9" s="60">
        <f t="shared" ref="G9:M22" si="1">($E9*(1+G$6)^30)/$C9</f>
        <v>0.66293028482744742</v>
      </c>
      <c r="H9" s="60">
        <f t="shared" si="1"/>
        <v>0.89090582573087895</v>
      </c>
      <c r="I9" s="60">
        <f t="shared" si="1"/>
        <v>1.1938324711856152</v>
      </c>
      <c r="J9" s="211">
        <f t="shared" si="1"/>
        <v>1.5952429168221172</v>
      </c>
      <c r="K9" s="211">
        <f t="shared" si="1"/>
        <v>2.1257178435750554</v>
      </c>
      <c r="L9" s="60">
        <f t="shared" si="1"/>
        <v>2.8248969122944252</v>
      </c>
      <c r="M9" s="60">
        <f t="shared" si="1"/>
        <v>3.7440356602317699</v>
      </c>
      <c r="N9" s="201">
        <v>0.373886</v>
      </c>
      <c r="O9" s="201">
        <v>0.44732769999999999</v>
      </c>
      <c r="P9" s="212">
        <v>0.55306270000000002</v>
      </c>
    </row>
    <row r="10" spans="1:16" ht="15" customHeight="1" x14ac:dyDescent="0.25">
      <c r="A10" s="277">
        <v>1882</v>
      </c>
      <c r="B10" s="25">
        <v>75806.02</v>
      </c>
      <c r="C10" s="25">
        <v>79661.39</v>
      </c>
      <c r="D10" s="17">
        <v>1.0508580000000001</v>
      </c>
      <c r="E10" s="25">
        <v>38066.06</v>
      </c>
      <c r="F10" s="211">
        <f t="shared" si="0"/>
        <v>0.47784830267209744</v>
      </c>
      <c r="G10" s="60">
        <f t="shared" si="1"/>
        <v>0.64406731645025683</v>
      </c>
      <c r="H10" s="60">
        <f t="shared" si="1"/>
        <v>0.86555605848922912</v>
      </c>
      <c r="I10" s="60">
        <f t="shared" si="1"/>
        <v>1.1598632519976595</v>
      </c>
      <c r="J10" s="211">
        <f t="shared" si="1"/>
        <v>1.5498519950575682</v>
      </c>
      <c r="K10" s="211">
        <f t="shared" si="1"/>
        <v>2.0652328282123573</v>
      </c>
      <c r="L10" s="60">
        <f t="shared" si="1"/>
        <v>2.7445175083887752</v>
      </c>
      <c r="M10" s="60">
        <f t="shared" si="1"/>
        <v>3.6375031516431662</v>
      </c>
      <c r="N10" s="201">
        <v>0.39544580000000001</v>
      </c>
      <c r="O10" s="201">
        <v>0.43301669999999998</v>
      </c>
      <c r="P10" s="212">
        <v>0.52792870000000003</v>
      </c>
    </row>
    <row r="11" spans="1:16" ht="15" customHeight="1" x14ac:dyDescent="0.25">
      <c r="A11" s="277">
        <v>1892</v>
      </c>
      <c r="B11" s="25">
        <v>101193.9</v>
      </c>
      <c r="C11" s="25">
        <v>101299.1</v>
      </c>
      <c r="D11" s="17">
        <v>1.0010399999999999</v>
      </c>
      <c r="E11" s="25">
        <v>47954.38</v>
      </c>
      <c r="F11" s="211">
        <f t="shared" si="0"/>
        <v>0.4733939393341105</v>
      </c>
      <c r="G11" s="60">
        <f t="shared" si="1"/>
        <v>0.63806350765665243</v>
      </c>
      <c r="H11" s="60">
        <f t="shared" si="1"/>
        <v>0.85748759585716117</v>
      </c>
      <c r="I11" s="60">
        <f t="shared" si="1"/>
        <v>1.1490513430343208</v>
      </c>
      <c r="J11" s="211">
        <f t="shared" si="1"/>
        <v>1.5354047240983832</v>
      </c>
      <c r="K11" s="211">
        <f t="shared" si="1"/>
        <v>2.0459813265475941</v>
      </c>
      <c r="L11" s="60">
        <f t="shared" si="1"/>
        <v>2.7189339118760989</v>
      </c>
      <c r="M11" s="60">
        <f t="shared" si="1"/>
        <v>3.603595401861726</v>
      </c>
      <c r="N11" s="201">
        <v>0.54604600000000003</v>
      </c>
      <c r="O11" s="201">
        <v>0.4543508</v>
      </c>
      <c r="P11" s="212">
        <v>0.48754700000000001</v>
      </c>
    </row>
    <row r="12" spans="1:16" ht="15" customHeight="1" x14ac:dyDescent="0.25">
      <c r="A12" s="289">
        <v>1897</v>
      </c>
      <c r="B12" s="25">
        <v>103003.5</v>
      </c>
      <c r="C12" s="25">
        <v>103584.8</v>
      </c>
      <c r="D12" s="17">
        <v>1.005644</v>
      </c>
      <c r="E12" s="25">
        <v>57870.69</v>
      </c>
      <c r="F12" s="211">
        <f t="shared" si="0"/>
        <v>0.55867936222302883</v>
      </c>
      <c r="G12" s="60">
        <f t="shared" si="1"/>
        <v>0.75301537239118932</v>
      </c>
      <c r="H12" s="60">
        <f t="shared" si="1"/>
        <v>1.0119703345621567</v>
      </c>
      <c r="I12" s="60">
        <f t="shared" si="1"/>
        <v>1.3560614493521317</v>
      </c>
      <c r="J12" s="211">
        <f t="shared" si="1"/>
        <v>1.8120192523379473</v>
      </c>
      <c r="K12" s="211">
        <f t="shared" si="1"/>
        <v>2.4145800097138546</v>
      </c>
      <c r="L12" s="60">
        <f t="shared" si="1"/>
        <v>3.2087699854167755</v>
      </c>
      <c r="M12" s="60">
        <f t="shared" si="1"/>
        <v>4.2528097923134585</v>
      </c>
      <c r="N12" s="201">
        <v>0.46061059999999998</v>
      </c>
      <c r="O12" s="201">
        <v>0.49619150000000001</v>
      </c>
      <c r="P12" s="212">
        <v>0.60614420000000002</v>
      </c>
    </row>
    <row r="13" spans="1:16" ht="15" customHeight="1" x14ac:dyDescent="0.25">
      <c r="A13" s="342">
        <v>1907</v>
      </c>
      <c r="B13" s="25">
        <v>104419.3</v>
      </c>
      <c r="C13" s="25">
        <v>105249.8</v>
      </c>
      <c r="D13" s="17">
        <v>1.0079530000000001</v>
      </c>
      <c r="E13" s="25">
        <v>62450.06</v>
      </c>
      <c r="F13" s="211">
        <f t="shared" si="0"/>
        <v>0.59335086622492395</v>
      </c>
      <c r="G13" s="60">
        <f t="shared" si="1"/>
        <v>0.79974732145310412</v>
      </c>
      <c r="H13" s="60">
        <f t="shared" si="1"/>
        <v>1.0747729649742752</v>
      </c>
      <c r="I13" s="60">
        <f t="shared" si="1"/>
        <v>1.4402182898356335</v>
      </c>
      <c r="J13" s="211">
        <f t="shared" si="1"/>
        <v>1.9244727220866034</v>
      </c>
      <c r="K13" s="211">
        <f t="shared" si="1"/>
        <v>2.5644282520698503</v>
      </c>
      <c r="L13" s="60">
        <f t="shared" si="1"/>
        <v>3.4079054626032863</v>
      </c>
      <c r="M13" s="60">
        <f t="shared" si="1"/>
        <v>4.5167381234885609</v>
      </c>
      <c r="N13" s="201">
        <v>0.4269038</v>
      </c>
      <c r="O13" s="201">
        <v>0.47853329999999999</v>
      </c>
      <c r="P13" s="212">
        <v>0.66658770000000001</v>
      </c>
    </row>
    <row r="14" spans="1:16" ht="18" customHeight="1" x14ac:dyDescent="0.25">
      <c r="A14" s="277">
        <v>1912</v>
      </c>
      <c r="B14" s="25">
        <v>116615.1</v>
      </c>
      <c r="C14" s="25">
        <v>117569.2</v>
      </c>
      <c r="D14" s="17">
        <v>1.008181</v>
      </c>
      <c r="E14" s="25">
        <v>72871.28</v>
      </c>
      <c r="F14" s="211">
        <f t="shared" si="0"/>
        <v>0.61981607427795715</v>
      </c>
      <c r="G14" s="60">
        <f t="shared" si="1"/>
        <v>0.83541842342144468</v>
      </c>
      <c r="H14" s="60">
        <f t="shared" si="1"/>
        <v>1.1227110261568423</v>
      </c>
      <c r="I14" s="60">
        <f t="shared" si="1"/>
        <v>1.5044562961349877</v>
      </c>
      <c r="J14" s="211">
        <f t="shared" si="1"/>
        <v>2.0103099119881724</v>
      </c>
      <c r="K14" s="211">
        <f t="shared" si="1"/>
        <v>2.6788093562214339</v>
      </c>
      <c r="L14" s="60">
        <f t="shared" si="1"/>
        <v>3.559908151445196</v>
      </c>
      <c r="M14" s="60">
        <f t="shared" si="1"/>
        <v>4.7181980369453624</v>
      </c>
      <c r="N14" s="201">
        <v>0.2814565</v>
      </c>
      <c r="O14" s="201">
        <v>0.51913169999999997</v>
      </c>
      <c r="P14" s="212">
        <v>0.69111259999999997</v>
      </c>
    </row>
    <row r="15" spans="1:16" ht="18" customHeight="1" x14ac:dyDescent="0.25">
      <c r="A15" s="277">
        <v>1922</v>
      </c>
      <c r="B15" s="25">
        <v>111443.4</v>
      </c>
      <c r="C15" s="25">
        <v>110501.6</v>
      </c>
      <c r="D15" s="17">
        <v>0.99154880000000001</v>
      </c>
      <c r="E15" s="25">
        <v>60441.9</v>
      </c>
      <c r="F15" s="211">
        <f t="shared" si="0"/>
        <v>0.54697760032433917</v>
      </c>
      <c r="G15" s="60">
        <f t="shared" si="1"/>
        <v>0.7372431653085566</v>
      </c>
      <c r="H15" s="60">
        <f t="shared" si="1"/>
        <v>0.99077421259254594</v>
      </c>
      <c r="I15" s="60">
        <f t="shared" si="1"/>
        <v>1.3276582018486451</v>
      </c>
      <c r="J15" s="211">
        <f t="shared" si="1"/>
        <v>1.7740657869328018</v>
      </c>
      <c r="K15" s="211">
        <f t="shared" si="1"/>
        <v>2.364005669099984</v>
      </c>
      <c r="L15" s="60">
        <f t="shared" si="1"/>
        <v>3.1415610192441186</v>
      </c>
      <c r="M15" s="60">
        <f t="shared" si="1"/>
        <v>4.1637329962921283</v>
      </c>
      <c r="N15" s="201">
        <v>0.4457933</v>
      </c>
      <c r="O15" s="201">
        <v>0.47019549999999999</v>
      </c>
      <c r="P15" s="212">
        <v>0.65596849999999995</v>
      </c>
    </row>
    <row r="16" spans="1:16" ht="18" customHeight="1" x14ac:dyDescent="0.25">
      <c r="A16" s="277">
        <v>1927</v>
      </c>
      <c r="B16" s="25">
        <v>191439.8</v>
      </c>
      <c r="C16" s="25">
        <v>187700</v>
      </c>
      <c r="D16" s="17">
        <v>0.98046480000000003</v>
      </c>
      <c r="E16" s="25">
        <v>112003.9</v>
      </c>
      <c r="F16" s="211">
        <f t="shared" si="0"/>
        <v>0.59671763452317528</v>
      </c>
      <c r="G16" s="60">
        <f t="shared" si="1"/>
        <v>0.8042852164520794</v>
      </c>
      <c r="H16" s="60">
        <f t="shared" si="1"/>
        <v>1.0808713997323047</v>
      </c>
      <c r="I16" s="60">
        <f t="shared" si="1"/>
        <v>1.4483903201751702</v>
      </c>
      <c r="J16" s="211">
        <f t="shared" si="1"/>
        <v>1.9353924900019916</v>
      </c>
      <c r="K16" s="211">
        <f t="shared" si="1"/>
        <v>2.5789792306453769</v>
      </c>
      <c r="L16" s="60">
        <f t="shared" si="1"/>
        <v>3.4272424666055379</v>
      </c>
      <c r="M16" s="60">
        <f t="shared" si="1"/>
        <v>4.5423668224443992</v>
      </c>
      <c r="N16" s="201">
        <v>0.31963970000000003</v>
      </c>
      <c r="O16" s="201">
        <v>0.65916269999999999</v>
      </c>
      <c r="P16" s="212">
        <v>0.55644550000000004</v>
      </c>
    </row>
    <row r="17" spans="1:16" ht="18" customHeight="1" x14ac:dyDescent="0.25">
      <c r="A17" s="277">
        <v>1932</v>
      </c>
      <c r="B17" s="25">
        <v>196246</v>
      </c>
      <c r="C17" s="25">
        <v>189821.5</v>
      </c>
      <c r="D17" s="17">
        <v>0.96726330000000005</v>
      </c>
      <c r="E17" s="25">
        <v>122415.6</v>
      </c>
      <c r="F17" s="211">
        <f t="shared" si="0"/>
        <v>0.64489849674562683</v>
      </c>
      <c r="G17" s="60">
        <f t="shared" si="1"/>
        <v>0.86922573933841485</v>
      </c>
      <c r="H17" s="60">
        <f t="shared" si="1"/>
        <v>1.1681443626510299</v>
      </c>
      <c r="I17" s="60">
        <f t="shared" si="1"/>
        <v>1.5653379188772865</v>
      </c>
      <c r="J17" s="211">
        <f t="shared" si="1"/>
        <v>2.0916621785652714</v>
      </c>
      <c r="K17" s="211">
        <f t="shared" si="1"/>
        <v>2.7872141407558866</v>
      </c>
      <c r="L17" s="60">
        <f t="shared" si="1"/>
        <v>3.7039688234835384</v>
      </c>
      <c r="M17" s="60">
        <f t="shared" si="1"/>
        <v>4.9091318338570611</v>
      </c>
      <c r="N17" s="201">
        <v>0.3713129</v>
      </c>
      <c r="O17" s="201">
        <v>0.57367159999999995</v>
      </c>
      <c r="P17" s="212">
        <v>0.70690940000000002</v>
      </c>
    </row>
    <row r="18" spans="1:16" ht="18" customHeight="1" x14ac:dyDescent="0.25">
      <c r="A18" s="277">
        <v>1937</v>
      </c>
      <c r="B18" s="25">
        <v>183694.9</v>
      </c>
      <c r="C18" s="25">
        <v>162363.1</v>
      </c>
      <c r="D18" s="17">
        <v>0.88387369999999998</v>
      </c>
      <c r="E18" s="25">
        <v>101232.3</v>
      </c>
      <c r="F18" s="211">
        <f t="shared" si="0"/>
        <v>0.62349326909870528</v>
      </c>
      <c r="G18" s="60">
        <f t="shared" si="1"/>
        <v>0.8403747264720578</v>
      </c>
      <c r="H18" s="60">
        <f t="shared" si="1"/>
        <v>1.1293717555924092</v>
      </c>
      <c r="I18" s="60">
        <f t="shared" si="1"/>
        <v>1.5133818131226424</v>
      </c>
      <c r="J18" s="211">
        <f t="shared" si="1"/>
        <v>2.0222365165136731</v>
      </c>
      <c r="K18" s="211">
        <f t="shared" si="1"/>
        <v>2.6947019803389094</v>
      </c>
      <c r="L18" s="60">
        <f t="shared" si="1"/>
        <v>3.5810280874392459</v>
      </c>
      <c r="M18" s="60">
        <f t="shared" si="1"/>
        <v>4.7461897817624532</v>
      </c>
      <c r="N18" s="201">
        <v>0.27762350000000002</v>
      </c>
      <c r="O18" s="201">
        <v>0.54579549999999999</v>
      </c>
      <c r="P18" s="212">
        <v>0.58552510000000002</v>
      </c>
    </row>
    <row r="19" spans="1:16" ht="18" customHeight="1" x14ac:dyDescent="0.25">
      <c r="A19" s="386">
        <v>1942</v>
      </c>
      <c r="B19" s="25">
        <v>410817.7</v>
      </c>
      <c r="C19" s="25">
        <v>373018.3</v>
      </c>
      <c r="D19" s="17">
        <v>0.90798999999999996</v>
      </c>
      <c r="E19" s="25">
        <v>242138.6</v>
      </c>
      <c r="F19" s="211">
        <f t="shared" si="0"/>
        <v>0.64913329989440205</v>
      </c>
      <c r="G19" s="60">
        <f t="shared" si="1"/>
        <v>0.87493361416913995</v>
      </c>
      <c r="H19" s="60">
        <f t="shared" si="1"/>
        <v>1.1758151223909612</v>
      </c>
      <c r="I19" s="60">
        <f t="shared" si="1"/>
        <v>1.5756168976331841</v>
      </c>
      <c r="J19" s="211">
        <f t="shared" si="1"/>
        <v>2.1053973285534653</v>
      </c>
      <c r="K19" s="211">
        <f t="shared" si="1"/>
        <v>2.8055167159349992</v>
      </c>
      <c r="L19" s="60">
        <f t="shared" si="1"/>
        <v>3.7282913779875537</v>
      </c>
      <c r="M19" s="60">
        <f t="shared" si="1"/>
        <v>4.941368235481006</v>
      </c>
      <c r="N19" s="201">
        <v>0.20044020000000001</v>
      </c>
      <c r="O19" s="201">
        <v>0.80420380000000002</v>
      </c>
      <c r="P19" s="212">
        <v>0.60021690000000005</v>
      </c>
    </row>
    <row r="20" spans="1:16" ht="18" customHeight="1" x14ac:dyDescent="0.25">
      <c r="A20" s="313">
        <v>1947</v>
      </c>
      <c r="B20" s="25">
        <v>737330.1</v>
      </c>
      <c r="C20" s="25">
        <v>814589.1</v>
      </c>
      <c r="D20" s="17">
        <v>1.1047819999999999</v>
      </c>
      <c r="E20" s="25">
        <v>524986.1</v>
      </c>
      <c r="F20" s="211">
        <f t="shared" si="0"/>
        <v>0.64447965237934068</v>
      </c>
      <c r="G20" s="60">
        <f t="shared" si="1"/>
        <v>0.86866120041362282</v>
      </c>
      <c r="H20" s="60">
        <f t="shared" si="1"/>
        <v>1.1673856840562211</v>
      </c>
      <c r="I20" s="60">
        <f t="shared" si="1"/>
        <v>1.5643212736657308</v>
      </c>
      <c r="J20" s="211">
        <f t="shared" si="1"/>
        <v>2.0903036997905695</v>
      </c>
      <c r="K20" s="211">
        <f t="shared" si="1"/>
        <v>2.785403919540641</v>
      </c>
      <c r="L20" s="60">
        <f t="shared" si="1"/>
        <v>3.701563194562949</v>
      </c>
      <c r="M20" s="60">
        <f t="shared" si="1"/>
        <v>4.9059434837177083</v>
      </c>
      <c r="N20" s="201">
        <v>0.59061260000000004</v>
      </c>
      <c r="O20" s="201">
        <v>0.65171630000000003</v>
      </c>
      <c r="P20" s="212">
        <v>0.64730500000000002</v>
      </c>
    </row>
    <row r="21" spans="1:16" ht="18" customHeight="1" x14ac:dyDescent="0.25">
      <c r="A21" s="452">
        <v>1952</v>
      </c>
      <c r="B21" s="25">
        <v>2011682</v>
      </c>
      <c r="C21" s="25">
        <v>2084231</v>
      </c>
      <c r="D21" s="17">
        <v>1.0360640000000001</v>
      </c>
      <c r="E21" s="25">
        <v>1371542</v>
      </c>
      <c r="F21" s="211">
        <f t="shared" si="0"/>
        <v>0.65805661656505443</v>
      </c>
      <c r="G21" s="60">
        <f t="shared" si="1"/>
        <v>0.8869608968648508</v>
      </c>
      <c r="H21" s="60">
        <f t="shared" si="1"/>
        <v>1.1919784754109701</v>
      </c>
      <c r="I21" s="60">
        <f t="shared" si="1"/>
        <v>1.5972761293063999</v>
      </c>
      <c r="J21" s="211">
        <f t="shared" si="1"/>
        <v>2.1343391916242469</v>
      </c>
      <c r="K21" s="211">
        <f t="shared" si="1"/>
        <v>2.8440827763807803</v>
      </c>
      <c r="L21" s="60">
        <f t="shared" si="1"/>
        <v>3.7795423685185554</v>
      </c>
      <c r="M21" s="60">
        <f t="shared" si="1"/>
        <v>5.0092947978044498</v>
      </c>
      <c r="N21" s="201">
        <v>0.54063139999999998</v>
      </c>
      <c r="O21" s="201">
        <v>0.67212159999999999</v>
      </c>
      <c r="P21" s="212">
        <v>0.67824110000000004</v>
      </c>
    </row>
    <row r="22" spans="1:16" ht="18" customHeight="1" x14ac:dyDescent="0.25">
      <c r="A22" s="452">
        <v>1957</v>
      </c>
      <c r="B22" s="25">
        <v>4560691</v>
      </c>
      <c r="C22" s="25">
        <v>4071071</v>
      </c>
      <c r="D22" s="17">
        <v>0.89264350000000003</v>
      </c>
      <c r="E22" s="25">
        <v>4298504</v>
      </c>
      <c r="F22" s="211">
        <f t="shared" si="0"/>
        <v>1.0558656432177185</v>
      </c>
      <c r="G22" s="60">
        <f t="shared" si="1"/>
        <v>1.4231473619482833</v>
      </c>
      <c r="H22" s="60">
        <f t="shared" si="1"/>
        <v>1.9125544640991528</v>
      </c>
      <c r="I22" s="60">
        <f t="shared" si="1"/>
        <v>2.5628630504008982</v>
      </c>
      <c r="J22" s="211">
        <f t="shared" si="1"/>
        <v>3.4245919981359769</v>
      </c>
      <c r="K22" s="211">
        <f t="shared" si="1"/>
        <v>4.5633904658883679</v>
      </c>
      <c r="L22" s="60">
        <f t="shared" si="1"/>
        <v>6.0643550016033467</v>
      </c>
      <c r="M22" s="60">
        <f t="shared" si="1"/>
        <v>8.0375185669576652</v>
      </c>
      <c r="N22" s="201">
        <v>0.61876120000000001</v>
      </c>
      <c r="O22" s="201">
        <v>1.3206549999999999</v>
      </c>
      <c r="P22" s="212">
        <v>0.78492960000000001</v>
      </c>
    </row>
    <row r="23" spans="1:16" ht="18" customHeight="1" x14ac:dyDescent="0.25">
      <c r="A23" s="277">
        <v>1962</v>
      </c>
      <c r="B23" s="25"/>
      <c r="C23" s="25"/>
      <c r="D23" s="17"/>
      <c r="E23" s="25"/>
      <c r="F23" s="211"/>
      <c r="G23" s="60"/>
      <c r="H23" s="60"/>
      <c r="I23" s="60"/>
      <c r="J23" s="211"/>
      <c r="K23" s="211"/>
      <c r="L23" s="60"/>
      <c r="M23" s="60"/>
      <c r="N23" s="201"/>
      <c r="O23" s="201"/>
      <c r="P23" s="212"/>
    </row>
    <row r="24" spans="1:16" ht="18" customHeight="1" x14ac:dyDescent="0.25">
      <c r="A24" s="595" t="s">
        <v>259</v>
      </c>
      <c r="B24" s="675"/>
      <c r="C24" s="675"/>
      <c r="D24" s="675"/>
      <c r="E24" s="675"/>
      <c r="F24" s="675"/>
      <c r="G24" s="675"/>
      <c r="H24" s="675"/>
      <c r="I24" s="675"/>
      <c r="J24" s="675"/>
      <c r="K24" s="675"/>
      <c r="L24" s="675"/>
      <c r="M24" s="675"/>
      <c r="N24" s="676"/>
      <c r="O24" s="676"/>
      <c r="P24" s="677"/>
    </row>
    <row r="25" spans="1:16" ht="1.95" customHeight="1" x14ac:dyDescent="0.25">
      <c r="A25" s="112" t="s">
        <v>594</v>
      </c>
      <c r="B25" s="5" t="s">
        <v>60</v>
      </c>
      <c r="C25" s="5" t="s">
        <v>261</v>
      </c>
      <c r="D25" s="5" t="s">
        <v>178</v>
      </c>
      <c r="E25" s="5" t="s">
        <v>542</v>
      </c>
      <c r="F25" s="72"/>
      <c r="G25" s="72"/>
      <c r="H25" s="72"/>
      <c r="I25" s="72"/>
      <c r="J25" s="72"/>
      <c r="K25" s="72"/>
      <c r="L25" s="72"/>
      <c r="M25" s="72"/>
      <c r="N25" s="384" t="s">
        <v>325</v>
      </c>
      <c r="O25" s="384" t="s">
        <v>326</v>
      </c>
      <c r="P25" s="141" t="s">
        <v>327</v>
      </c>
    </row>
    <row r="26" spans="1:16" ht="18" customHeight="1" x14ac:dyDescent="0.25">
      <c r="A26" s="342">
        <v>1872</v>
      </c>
      <c r="B26" s="25">
        <v>72845.8</v>
      </c>
      <c r="C26" s="25">
        <v>74894.62</v>
      </c>
      <c r="D26" s="17">
        <v>1.028125</v>
      </c>
      <c r="E26" s="25">
        <v>37836.07</v>
      </c>
      <c r="F26" s="211">
        <f t="shared" ref="F26:M39" si="2">($E26*(1+F$6)^30)/$C26</f>
        <v>0.50519076003056029</v>
      </c>
      <c r="G26" s="60">
        <f t="shared" si="2"/>
        <v>0.68092081794339721</v>
      </c>
      <c r="H26" s="60">
        <f t="shared" si="2"/>
        <v>0.91508313536333286</v>
      </c>
      <c r="I26" s="60">
        <f t="shared" si="2"/>
        <v>1.2262305726139597</v>
      </c>
      <c r="J26" s="211">
        <f t="shared" si="2"/>
        <v>1.6385344531720409</v>
      </c>
      <c r="K26" s="211">
        <f t="shared" si="2"/>
        <v>2.1834053533106483</v>
      </c>
      <c r="L26" s="211">
        <f t="shared" si="2"/>
        <v>2.9015586708728636</v>
      </c>
      <c r="M26" s="60">
        <f t="shared" si="2"/>
        <v>3.8456409105488967</v>
      </c>
      <c r="N26" s="201">
        <v>0.39107700000000001</v>
      </c>
      <c r="O26" s="201">
        <v>0.45177309999999998</v>
      </c>
      <c r="P26" s="212">
        <v>0.56548140000000002</v>
      </c>
    </row>
    <row r="27" spans="1:16" ht="18" customHeight="1" x14ac:dyDescent="0.25">
      <c r="A27" s="342">
        <v>1882</v>
      </c>
      <c r="B27" s="25">
        <v>80985.17</v>
      </c>
      <c r="C27" s="25">
        <v>86263.23</v>
      </c>
      <c r="D27" s="17">
        <v>1.0651729999999999</v>
      </c>
      <c r="E27" s="25">
        <v>38126.47</v>
      </c>
      <c r="F27" s="211">
        <f t="shared" si="2"/>
        <v>0.44197823336779762</v>
      </c>
      <c r="G27" s="60">
        <f t="shared" si="2"/>
        <v>0.59571988244554019</v>
      </c>
      <c r="H27" s="60">
        <f t="shared" si="2"/>
        <v>0.80058239293229549</v>
      </c>
      <c r="I27" s="60">
        <f t="shared" si="2"/>
        <v>1.0727971789363604</v>
      </c>
      <c r="J27" s="211">
        <f t="shared" si="2"/>
        <v>1.433511101591487</v>
      </c>
      <c r="K27" s="211">
        <f t="shared" si="2"/>
        <v>1.9102044556865132</v>
      </c>
      <c r="L27" s="211">
        <f t="shared" si="2"/>
        <v>2.5384980819677425</v>
      </c>
      <c r="M27" s="60">
        <f t="shared" si="2"/>
        <v>3.3644510357008737</v>
      </c>
      <c r="N27" s="201">
        <v>0.27050879999999999</v>
      </c>
      <c r="O27" s="201">
        <v>0.42553600000000003</v>
      </c>
      <c r="P27" s="212">
        <v>0.4678889</v>
      </c>
    </row>
    <row r="28" spans="1:16" ht="18" customHeight="1" x14ac:dyDescent="0.25">
      <c r="A28" s="342">
        <v>1892</v>
      </c>
      <c r="B28" s="25">
        <v>109205</v>
      </c>
      <c r="C28" s="25">
        <v>110055.2</v>
      </c>
      <c r="D28" s="17">
        <v>1.0077849999999999</v>
      </c>
      <c r="E28" s="25">
        <v>49408.33</v>
      </c>
      <c r="F28" s="211">
        <f t="shared" si="2"/>
        <v>0.44894134943192149</v>
      </c>
      <c r="G28" s="60">
        <f t="shared" si="2"/>
        <v>0.6051051108799067</v>
      </c>
      <c r="H28" s="60">
        <f t="shared" si="2"/>
        <v>0.81319511387650245</v>
      </c>
      <c r="I28" s="60">
        <f t="shared" si="2"/>
        <v>1.0896984892413459</v>
      </c>
      <c r="J28" s="211">
        <f t="shared" si="2"/>
        <v>1.4560952548958987</v>
      </c>
      <c r="K28" s="211">
        <f t="shared" si="2"/>
        <v>1.9402986420671422</v>
      </c>
      <c r="L28" s="211">
        <f t="shared" si="2"/>
        <v>2.5784906776180079</v>
      </c>
      <c r="M28" s="60">
        <f t="shared" si="2"/>
        <v>3.4174560510726408</v>
      </c>
      <c r="N28" s="201">
        <v>0.59137550000000005</v>
      </c>
      <c r="O28" s="201">
        <v>0.43748140000000002</v>
      </c>
      <c r="P28" s="212">
        <v>0.45187830000000001</v>
      </c>
    </row>
    <row r="29" spans="1:16" ht="18" customHeight="1" x14ac:dyDescent="0.25">
      <c r="A29" s="342">
        <v>1897</v>
      </c>
      <c r="B29" s="25">
        <v>100975.2</v>
      </c>
      <c r="C29" s="25">
        <v>102367.4</v>
      </c>
      <c r="D29" s="17">
        <v>1.0137879999999999</v>
      </c>
      <c r="E29" s="25">
        <v>57491.88</v>
      </c>
      <c r="F29" s="211">
        <f t="shared" si="2"/>
        <v>0.56162293855270329</v>
      </c>
      <c r="G29" s="60">
        <f t="shared" si="2"/>
        <v>0.7569828685543406</v>
      </c>
      <c r="H29" s="60">
        <f t="shared" si="2"/>
        <v>1.0173022156456051</v>
      </c>
      <c r="I29" s="60">
        <f t="shared" si="2"/>
        <v>1.3632062817082327</v>
      </c>
      <c r="J29" s="211">
        <f t="shared" si="2"/>
        <v>1.8215664404761893</v>
      </c>
      <c r="K29" s="211">
        <f t="shared" si="2"/>
        <v>2.427301976987565</v>
      </c>
      <c r="L29" s="211">
        <f t="shared" si="2"/>
        <v>3.2256763900830574</v>
      </c>
      <c r="M29" s="60">
        <f t="shared" si="2"/>
        <v>4.2752170460724832</v>
      </c>
      <c r="N29" s="201">
        <v>0.50514309999999996</v>
      </c>
      <c r="O29" s="201">
        <v>0.4765916</v>
      </c>
      <c r="P29" s="212">
        <v>0.62160729999999997</v>
      </c>
    </row>
    <row r="30" spans="1:16" ht="18" customHeight="1" x14ac:dyDescent="0.25">
      <c r="A30" s="342">
        <v>1907</v>
      </c>
      <c r="B30" s="25">
        <v>114145.3</v>
      </c>
      <c r="C30" s="25">
        <v>115619.9</v>
      </c>
      <c r="D30" s="17">
        <v>1.0129189999999999</v>
      </c>
      <c r="E30" s="25">
        <v>64634.29</v>
      </c>
      <c r="F30" s="211">
        <f t="shared" si="2"/>
        <v>0.55902392235246701</v>
      </c>
      <c r="G30" s="60">
        <f t="shared" si="2"/>
        <v>0.75347978738791954</v>
      </c>
      <c r="H30" s="60">
        <f t="shared" si="2"/>
        <v>1.0125944575440349</v>
      </c>
      <c r="I30" s="60">
        <f t="shared" si="2"/>
        <v>1.3568977872233854</v>
      </c>
      <c r="J30" s="211">
        <f t="shared" si="2"/>
        <v>1.8131367978038218</v>
      </c>
      <c r="K30" s="211">
        <f t="shared" si="2"/>
        <v>2.416069178738061</v>
      </c>
      <c r="L30" s="211">
        <f t="shared" si="2"/>
        <v>3.2107489634787418</v>
      </c>
      <c r="M30" s="60">
        <f t="shared" si="2"/>
        <v>4.2554326718962745</v>
      </c>
      <c r="N30" s="201">
        <v>0.40596399999999999</v>
      </c>
      <c r="O30" s="201">
        <v>0.45027109999999998</v>
      </c>
      <c r="P30" s="212">
        <v>0.61706320000000003</v>
      </c>
    </row>
    <row r="31" spans="1:16" ht="18" customHeight="1" x14ac:dyDescent="0.25">
      <c r="A31" s="342">
        <v>1912</v>
      </c>
      <c r="B31" s="25">
        <v>123509.3</v>
      </c>
      <c r="C31" s="25">
        <v>124795.4</v>
      </c>
      <c r="D31" s="17">
        <v>1.010413</v>
      </c>
      <c r="E31" s="25">
        <v>76508.59</v>
      </c>
      <c r="F31" s="211">
        <f t="shared" si="2"/>
        <v>0.61307219657134804</v>
      </c>
      <c r="G31" s="60">
        <f t="shared" si="2"/>
        <v>0.82632869516945373</v>
      </c>
      <c r="H31" s="60">
        <f t="shared" si="2"/>
        <v>1.1104954251511994</v>
      </c>
      <c r="I31" s="60">
        <f t="shared" si="2"/>
        <v>1.4880871348674425</v>
      </c>
      <c r="J31" s="211">
        <f t="shared" si="2"/>
        <v>1.988436835826626</v>
      </c>
      <c r="K31" s="211">
        <f t="shared" si="2"/>
        <v>2.6496627053884052</v>
      </c>
      <c r="L31" s="211">
        <f t="shared" si="2"/>
        <v>3.5211747493660797</v>
      </c>
      <c r="M31" s="60">
        <f t="shared" si="2"/>
        <v>4.6668619198661307</v>
      </c>
      <c r="N31" s="201">
        <v>0.26812570000000002</v>
      </c>
      <c r="O31" s="201">
        <v>0.5130517</v>
      </c>
      <c r="P31" s="212">
        <v>0.67795479999999997</v>
      </c>
    </row>
    <row r="32" spans="1:16" ht="18" customHeight="1" x14ac:dyDescent="0.25">
      <c r="A32" s="342">
        <v>1922</v>
      </c>
      <c r="B32" s="25">
        <v>110532.4</v>
      </c>
      <c r="C32" s="25">
        <v>107265.4</v>
      </c>
      <c r="D32" s="17">
        <v>0.97044330000000001</v>
      </c>
      <c r="E32" s="25">
        <v>49264.55</v>
      </c>
      <c r="F32" s="211">
        <f t="shared" si="2"/>
        <v>0.45927717605117779</v>
      </c>
      <c r="G32" s="60">
        <f t="shared" si="2"/>
        <v>0.61903624357774023</v>
      </c>
      <c r="H32" s="60">
        <f t="shared" si="2"/>
        <v>0.8319170331545761</v>
      </c>
      <c r="I32" s="60">
        <f t="shared" si="2"/>
        <v>1.11478625330299</v>
      </c>
      <c r="J32" s="211">
        <f t="shared" si="2"/>
        <v>1.4896184492168711</v>
      </c>
      <c r="K32" s="211">
        <f t="shared" si="2"/>
        <v>1.9849694891151164</v>
      </c>
      <c r="L32" s="211">
        <f t="shared" si="2"/>
        <v>2.6378544065704688</v>
      </c>
      <c r="M32" s="60">
        <f t="shared" si="2"/>
        <v>3.4961349993751552</v>
      </c>
      <c r="N32" s="201">
        <v>0.46120610000000001</v>
      </c>
      <c r="O32" s="201">
        <v>0.37275520000000001</v>
      </c>
      <c r="P32" s="212">
        <v>0.58002819999999999</v>
      </c>
    </row>
    <row r="33" spans="1:16" ht="18" customHeight="1" x14ac:dyDescent="0.25">
      <c r="A33" s="342">
        <v>1927</v>
      </c>
      <c r="B33" s="25">
        <v>183362.3</v>
      </c>
      <c r="C33" s="25">
        <v>175829.1</v>
      </c>
      <c r="D33" s="17">
        <v>0.95891610000000005</v>
      </c>
      <c r="E33" s="25">
        <v>103375.4</v>
      </c>
      <c r="F33" s="211">
        <f t="shared" si="2"/>
        <v>0.58793112175402129</v>
      </c>
      <c r="G33" s="60">
        <f t="shared" si="2"/>
        <v>0.79244232474661658</v>
      </c>
      <c r="H33" s="60">
        <f t="shared" si="2"/>
        <v>1.0649558480440258</v>
      </c>
      <c r="I33" s="60">
        <f t="shared" si="2"/>
        <v>1.4270631474779742</v>
      </c>
      <c r="J33" s="211">
        <f t="shared" si="2"/>
        <v>1.9068943363646924</v>
      </c>
      <c r="K33" s="211">
        <f t="shared" si="2"/>
        <v>2.5410044287785682</v>
      </c>
      <c r="L33" s="211">
        <f t="shared" si="2"/>
        <v>3.3767772080752123</v>
      </c>
      <c r="M33" s="60">
        <f t="shared" si="2"/>
        <v>4.4754816463099933</v>
      </c>
      <c r="N33" s="201">
        <v>0.30515379999999998</v>
      </c>
      <c r="O33" s="201">
        <v>0.61526429999999999</v>
      </c>
      <c r="P33" s="212">
        <v>0.57016679999999997</v>
      </c>
    </row>
    <row r="34" spans="1:16" ht="18" customHeight="1" x14ac:dyDescent="0.25">
      <c r="A34" s="342">
        <v>1932</v>
      </c>
      <c r="B34" s="25">
        <v>210212.6</v>
      </c>
      <c r="C34" s="25">
        <v>194612.4</v>
      </c>
      <c r="D34" s="17">
        <v>0.92578859999999996</v>
      </c>
      <c r="E34" s="25">
        <v>117053</v>
      </c>
      <c r="F34" s="211">
        <f t="shared" si="2"/>
        <v>0.60146732685070425</v>
      </c>
      <c r="G34" s="60">
        <f t="shared" si="2"/>
        <v>0.81068708410390433</v>
      </c>
      <c r="H34" s="60">
        <f t="shared" si="2"/>
        <v>1.0894748099507012</v>
      </c>
      <c r="I34" s="60">
        <f t="shared" si="2"/>
        <v>1.4599190701114788</v>
      </c>
      <c r="J34" s="211">
        <f t="shared" si="2"/>
        <v>1.9507976302704961</v>
      </c>
      <c r="K34" s="211">
        <f t="shared" si="2"/>
        <v>2.599507127184653</v>
      </c>
      <c r="L34" s="211">
        <f t="shared" si="2"/>
        <v>3.454522282562754</v>
      </c>
      <c r="M34" s="60">
        <f t="shared" si="2"/>
        <v>4.5785226918157251</v>
      </c>
      <c r="N34" s="201">
        <v>0.37769900000000001</v>
      </c>
      <c r="O34" s="201">
        <v>0.5800459</v>
      </c>
      <c r="P34" s="212">
        <v>0.58931210000000001</v>
      </c>
    </row>
    <row r="35" spans="1:16" ht="18" customHeight="1" x14ac:dyDescent="0.25">
      <c r="A35" s="342">
        <v>1937</v>
      </c>
      <c r="B35" s="25">
        <v>192379.5</v>
      </c>
      <c r="C35" s="25">
        <v>184988.3</v>
      </c>
      <c r="D35" s="17">
        <v>0.96158030000000005</v>
      </c>
      <c r="E35" s="25">
        <v>106642.9</v>
      </c>
      <c r="F35" s="211">
        <f t="shared" si="2"/>
        <v>0.57648456686179617</v>
      </c>
      <c r="G35" s="60">
        <f t="shared" si="2"/>
        <v>0.77701409815083222</v>
      </c>
      <c r="H35" s="60">
        <f t="shared" si="2"/>
        <v>1.0442219982419185</v>
      </c>
      <c r="I35" s="60">
        <f t="shared" si="2"/>
        <v>1.3992793543636635</v>
      </c>
      <c r="J35" s="211">
        <f t="shared" si="2"/>
        <v>1.8697686087288559</v>
      </c>
      <c r="K35" s="211">
        <f t="shared" si="2"/>
        <v>2.4915330781403724</v>
      </c>
      <c r="L35" s="211">
        <f t="shared" si="2"/>
        <v>3.3110340210914502</v>
      </c>
      <c r="M35" s="60">
        <f t="shared" si="2"/>
        <v>4.3883475511105443</v>
      </c>
      <c r="N35" s="201">
        <v>0.30338979999999999</v>
      </c>
      <c r="O35" s="201">
        <v>0.51760019999999995</v>
      </c>
      <c r="P35" s="212">
        <v>0.59327649999999998</v>
      </c>
    </row>
    <row r="36" spans="1:16" ht="18" customHeight="1" x14ac:dyDescent="0.25">
      <c r="A36" s="386">
        <v>1942</v>
      </c>
      <c r="B36" s="25">
        <v>428182</v>
      </c>
      <c r="C36" s="25">
        <v>372583.6</v>
      </c>
      <c r="D36" s="17">
        <v>0.8701525</v>
      </c>
      <c r="E36" s="25">
        <v>216371.1</v>
      </c>
      <c r="F36" s="211">
        <f t="shared" si="2"/>
        <v>0.58073168008468445</v>
      </c>
      <c r="G36" s="60">
        <f t="shared" si="2"/>
        <v>0.78273856510159823</v>
      </c>
      <c r="H36" s="60">
        <f t="shared" si="2"/>
        <v>1.0519150559771957</v>
      </c>
      <c r="I36" s="60">
        <f t="shared" si="2"/>
        <v>1.4095882129004735</v>
      </c>
      <c r="J36" s="211">
        <f t="shared" si="2"/>
        <v>1.8835436851807765</v>
      </c>
      <c r="K36" s="211">
        <f t="shared" si="2"/>
        <v>2.5098888567504356</v>
      </c>
      <c r="L36" s="211">
        <f t="shared" si="2"/>
        <v>3.3354272783974719</v>
      </c>
      <c r="M36" s="60">
        <f t="shared" si="2"/>
        <v>4.4206776601582325</v>
      </c>
      <c r="N36" s="201">
        <v>0.14182130000000001</v>
      </c>
      <c r="O36" s="201">
        <v>0.83191660000000001</v>
      </c>
      <c r="P36" s="212">
        <v>0.47883690000000001</v>
      </c>
    </row>
    <row r="37" spans="1:16" ht="18" customHeight="1" x14ac:dyDescent="0.25">
      <c r="A37" s="342">
        <v>1947</v>
      </c>
      <c r="B37" s="25">
        <v>682698.3</v>
      </c>
      <c r="C37" s="25">
        <v>750800.1</v>
      </c>
      <c r="D37" s="17">
        <v>1.0997539999999999</v>
      </c>
      <c r="E37" s="25">
        <v>583906.1</v>
      </c>
      <c r="F37" s="211">
        <f t="shared" si="2"/>
        <v>0.77771180371446402</v>
      </c>
      <c r="G37" s="60">
        <f t="shared" si="2"/>
        <v>1.0482380110781384</v>
      </c>
      <c r="H37" s="60">
        <f t="shared" si="2"/>
        <v>1.4087172847521079</v>
      </c>
      <c r="I37" s="60">
        <f t="shared" si="2"/>
        <v>1.8877106745573373</v>
      </c>
      <c r="J37" s="211">
        <f t="shared" si="2"/>
        <v>2.5224285276865213</v>
      </c>
      <c r="K37" s="211">
        <f t="shared" si="2"/>
        <v>3.3612256001283969</v>
      </c>
      <c r="L37" s="211">
        <f t="shared" si="2"/>
        <v>4.4667808797044737</v>
      </c>
      <c r="M37" s="60">
        <f t="shared" si="2"/>
        <v>5.9201405995632133</v>
      </c>
      <c r="N37" s="201">
        <v>0.40538439999999998</v>
      </c>
      <c r="O37" s="201">
        <v>0.63399000000000005</v>
      </c>
      <c r="P37" s="212">
        <v>0.96997310000000003</v>
      </c>
    </row>
    <row r="38" spans="1:16" ht="18" customHeight="1" x14ac:dyDescent="0.25">
      <c r="A38" s="452">
        <v>1952</v>
      </c>
      <c r="B38" s="25">
        <v>1998055</v>
      </c>
      <c r="C38" s="25">
        <v>2112193</v>
      </c>
      <c r="D38" s="17">
        <v>1.0571250000000001</v>
      </c>
      <c r="E38" s="25">
        <v>1344639</v>
      </c>
      <c r="F38" s="211">
        <f t="shared" si="2"/>
        <v>0.63660801830135783</v>
      </c>
      <c r="G38" s="60">
        <f t="shared" si="2"/>
        <v>0.85805142695971615</v>
      </c>
      <c r="H38" s="60">
        <f t="shared" si="2"/>
        <v>1.1531273084832441</v>
      </c>
      <c r="I38" s="60">
        <f t="shared" si="2"/>
        <v>1.5452147516813057</v>
      </c>
      <c r="J38" s="211">
        <f t="shared" si="2"/>
        <v>2.0647728614221919</v>
      </c>
      <c r="K38" s="211">
        <f t="shared" si="2"/>
        <v>2.7513831706573271</v>
      </c>
      <c r="L38" s="211">
        <f t="shared" si="2"/>
        <v>3.6563525337196516</v>
      </c>
      <c r="M38" s="60">
        <f t="shared" si="2"/>
        <v>4.8460225975135938</v>
      </c>
      <c r="N38" s="201">
        <v>0.57224940000000002</v>
      </c>
      <c r="O38" s="201">
        <v>0.67463640000000002</v>
      </c>
      <c r="P38" s="212">
        <v>0.60482029999999998</v>
      </c>
    </row>
    <row r="39" spans="1:16" ht="18" customHeight="1" x14ac:dyDescent="0.25">
      <c r="A39" s="452">
        <v>1957</v>
      </c>
      <c r="B39" s="25">
        <v>4654731</v>
      </c>
      <c r="C39" s="25">
        <v>3662235</v>
      </c>
      <c r="D39" s="17">
        <v>0.78677699999999995</v>
      </c>
      <c r="E39" s="25">
        <v>3796288</v>
      </c>
      <c r="F39" s="211">
        <f t="shared" si="2"/>
        <v>1.0366041501978982</v>
      </c>
      <c r="G39" s="60">
        <f t="shared" si="2"/>
        <v>1.3971857794738263</v>
      </c>
      <c r="H39" s="60">
        <f t="shared" si="2"/>
        <v>1.8776649355905757</v>
      </c>
      <c r="I39" s="60">
        <f t="shared" si="2"/>
        <v>2.5161103512548069</v>
      </c>
      <c r="J39" s="211">
        <f t="shared" si="2"/>
        <v>3.3621193196360797</v>
      </c>
      <c r="K39" s="211">
        <f t="shared" si="2"/>
        <v>4.4801434029973386</v>
      </c>
      <c r="L39" s="211">
        <f t="shared" si="2"/>
        <v>5.9537267864668788</v>
      </c>
      <c r="M39" s="60">
        <f t="shared" si="2"/>
        <v>7.8908951695883403</v>
      </c>
      <c r="N39" s="201">
        <v>0.67242290000000005</v>
      </c>
      <c r="O39" s="201">
        <v>1.5514749999999999</v>
      </c>
      <c r="P39" s="212">
        <v>4.3832299999999998E-2</v>
      </c>
    </row>
    <row r="40" spans="1:16" ht="18" customHeight="1" x14ac:dyDescent="0.25">
      <c r="A40" s="452">
        <v>1962</v>
      </c>
      <c r="B40" s="25"/>
      <c r="C40" s="25"/>
      <c r="D40" s="17"/>
      <c r="E40" s="25"/>
      <c r="F40" s="211"/>
      <c r="G40" s="60"/>
      <c r="H40" s="60"/>
      <c r="I40" s="60"/>
      <c r="J40" s="211"/>
      <c r="K40" s="211"/>
      <c r="L40" s="60"/>
      <c r="M40" s="60"/>
      <c r="N40" s="201"/>
      <c r="O40" s="201"/>
      <c r="P40" s="212"/>
    </row>
    <row r="41" spans="1:16" ht="15" customHeight="1" x14ac:dyDescent="0.25">
      <c r="A41" s="594" t="s">
        <v>260</v>
      </c>
      <c r="B41" s="649"/>
      <c r="C41" s="649"/>
      <c r="D41" s="649"/>
      <c r="E41" s="649"/>
      <c r="F41" s="649"/>
      <c r="G41" s="649"/>
      <c r="H41" s="649"/>
      <c r="I41" s="649"/>
      <c r="J41" s="649"/>
      <c r="K41" s="649"/>
      <c r="L41" s="649"/>
      <c r="M41" s="649"/>
      <c r="N41" s="671"/>
      <c r="O41" s="671"/>
      <c r="P41" s="672"/>
    </row>
    <row r="42" spans="1:16" ht="2.1" customHeight="1" x14ac:dyDescent="0.25">
      <c r="A42" s="112" t="s">
        <v>594</v>
      </c>
      <c r="B42" s="5" t="s">
        <v>60</v>
      </c>
      <c r="C42" s="5" t="s">
        <v>261</v>
      </c>
      <c r="D42" s="5" t="s">
        <v>178</v>
      </c>
      <c r="E42" s="5" t="s">
        <v>542</v>
      </c>
      <c r="F42" s="72"/>
      <c r="G42" s="72"/>
      <c r="H42" s="72"/>
      <c r="I42" s="72"/>
      <c r="J42" s="72"/>
      <c r="K42" s="72"/>
      <c r="L42" s="72"/>
      <c r="M42" s="72"/>
      <c r="N42" s="384" t="s">
        <v>325</v>
      </c>
      <c r="O42" s="384" t="s">
        <v>326</v>
      </c>
      <c r="P42" s="141" t="s">
        <v>327</v>
      </c>
    </row>
    <row r="43" spans="1:16" ht="18" customHeight="1" x14ac:dyDescent="0.25">
      <c r="A43" s="277">
        <v>1872</v>
      </c>
      <c r="B43" s="25">
        <v>57070.27</v>
      </c>
      <c r="C43" s="25">
        <v>58040.55</v>
      </c>
      <c r="D43" s="17">
        <v>1.017002</v>
      </c>
      <c r="E43" s="25">
        <v>26847.73</v>
      </c>
      <c r="F43" s="211">
        <f t="shared" ref="F43:M56" si="3">($E43*(1+F$6)^30)/$C43</f>
        <v>0.46256849736951144</v>
      </c>
      <c r="G43" s="60">
        <f t="shared" si="3"/>
        <v>0.6234724474466683</v>
      </c>
      <c r="H43" s="60">
        <f t="shared" si="3"/>
        <v>0.8378788061515462</v>
      </c>
      <c r="I43" s="60">
        <f t="shared" si="3"/>
        <v>1.1227751540196076</v>
      </c>
      <c r="J43" s="211">
        <f t="shared" si="3"/>
        <v>1.5002935125854551</v>
      </c>
      <c r="K43" s="211">
        <f t="shared" si="3"/>
        <v>1.9991943901910594</v>
      </c>
      <c r="L43" s="211">
        <f t="shared" si="3"/>
        <v>2.6567580815095395</v>
      </c>
      <c r="M43" s="60">
        <f t="shared" si="3"/>
        <v>3.5211893766776621</v>
      </c>
      <c r="N43" s="201">
        <v>0.34104089999999998</v>
      </c>
      <c r="O43" s="201">
        <v>0.43960450000000001</v>
      </c>
      <c r="P43" s="212">
        <v>0.51599329999999999</v>
      </c>
    </row>
    <row r="44" spans="1:16" ht="18" customHeight="1" x14ac:dyDescent="0.25">
      <c r="A44" s="277">
        <v>1882</v>
      </c>
      <c r="B44" s="25">
        <v>66575.13</v>
      </c>
      <c r="C44" s="25">
        <v>67894.84</v>
      </c>
      <c r="D44" s="17">
        <v>1.0198229999999999</v>
      </c>
      <c r="E44" s="25">
        <v>37958.400000000001</v>
      </c>
      <c r="F44" s="211">
        <f t="shared" si="3"/>
        <v>0.55907635985297266</v>
      </c>
      <c r="G44" s="60">
        <f t="shared" si="3"/>
        <v>0.75355046521609892</v>
      </c>
      <c r="H44" s="60">
        <f t="shared" si="3"/>
        <v>1.0126894408180172</v>
      </c>
      <c r="I44" s="60">
        <f t="shared" si="3"/>
        <v>1.3570250668004455</v>
      </c>
      <c r="J44" s="211">
        <f t="shared" si="3"/>
        <v>1.8133068734623938</v>
      </c>
      <c r="K44" s="211">
        <f t="shared" si="3"/>
        <v>2.4162958105935433</v>
      </c>
      <c r="L44" s="211">
        <f t="shared" si="3"/>
        <v>3.2110501378000258</v>
      </c>
      <c r="M44" s="60">
        <f t="shared" si="3"/>
        <v>4.255831839523923</v>
      </c>
      <c r="N44" s="201">
        <v>0.59666629999999998</v>
      </c>
      <c r="O44" s="201">
        <v>0.44897700000000001</v>
      </c>
      <c r="P44" s="212">
        <v>0.67613100000000004</v>
      </c>
    </row>
    <row r="45" spans="1:16" ht="18" customHeight="1" x14ac:dyDescent="0.25">
      <c r="A45" s="277">
        <v>1892</v>
      </c>
      <c r="B45" s="25">
        <v>86601.33</v>
      </c>
      <c r="C45" s="25">
        <v>85349.67</v>
      </c>
      <c r="D45" s="17">
        <v>0.9855469</v>
      </c>
      <c r="E45" s="25">
        <v>45305.97</v>
      </c>
      <c r="F45" s="211">
        <f t="shared" si="3"/>
        <v>0.53082771146039587</v>
      </c>
      <c r="G45" s="60">
        <f t="shared" si="3"/>
        <v>0.7154755551205435</v>
      </c>
      <c r="H45" s="60">
        <f t="shared" si="3"/>
        <v>0.96152092431686043</v>
      </c>
      <c r="I45" s="60">
        <f t="shared" si="3"/>
        <v>1.2884581826953116</v>
      </c>
      <c r="J45" s="211">
        <f t="shared" si="3"/>
        <v>1.7216852776042666</v>
      </c>
      <c r="K45" s="211">
        <f t="shared" si="3"/>
        <v>2.2942067800649335</v>
      </c>
      <c r="L45" s="211">
        <f t="shared" si="3"/>
        <v>3.04880427511053</v>
      </c>
      <c r="M45" s="60">
        <f t="shared" si="3"/>
        <v>4.0407959233491439</v>
      </c>
      <c r="N45" s="201">
        <v>0.46774500000000002</v>
      </c>
      <c r="O45" s="201">
        <v>0.4950755</v>
      </c>
      <c r="P45" s="212">
        <v>0.57086550000000003</v>
      </c>
    </row>
    <row r="46" spans="1:16" ht="18" customHeight="1" x14ac:dyDescent="0.25">
      <c r="A46" s="289">
        <v>1897</v>
      </c>
      <c r="B46" s="25">
        <v>107117.5</v>
      </c>
      <c r="C46" s="25">
        <v>106054</v>
      </c>
      <c r="D46" s="17">
        <v>0.99007160000000005</v>
      </c>
      <c r="E46" s="25">
        <v>58639.03</v>
      </c>
      <c r="F46" s="211">
        <f t="shared" si="3"/>
        <v>0.55291672167009254</v>
      </c>
      <c r="G46" s="60">
        <f t="shared" si="3"/>
        <v>0.7452482035724608</v>
      </c>
      <c r="H46" s="60">
        <f t="shared" si="3"/>
        <v>1.0015321088415718</v>
      </c>
      <c r="I46" s="60">
        <f t="shared" si="3"/>
        <v>1.342074008203034</v>
      </c>
      <c r="J46" s="211">
        <f t="shared" si="3"/>
        <v>1.7933287183173701</v>
      </c>
      <c r="K46" s="211">
        <f t="shared" si="3"/>
        <v>2.3896742093153578</v>
      </c>
      <c r="L46" s="211">
        <f t="shared" si="3"/>
        <v>3.1756723102683142</v>
      </c>
      <c r="M46" s="60">
        <f t="shared" si="3"/>
        <v>4.2089431027053203</v>
      </c>
      <c r="N46" s="201">
        <v>0.40093240000000002</v>
      </c>
      <c r="O46" s="201">
        <v>0.53247140000000004</v>
      </c>
      <c r="P46" s="212">
        <v>0.57424989999999998</v>
      </c>
    </row>
    <row r="47" spans="1:16" ht="18" customHeight="1" x14ac:dyDescent="0.25">
      <c r="A47" s="342">
        <v>1907</v>
      </c>
      <c r="B47" s="25">
        <v>84456.98</v>
      </c>
      <c r="C47" s="25">
        <v>83965.29</v>
      </c>
      <c r="D47" s="17">
        <v>0.99417820000000001</v>
      </c>
      <c r="E47" s="25">
        <v>57966.96</v>
      </c>
      <c r="F47" s="211">
        <f t="shared" si="3"/>
        <v>0.69036812711538309</v>
      </c>
      <c r="G47" s="60">
        <f t="shared" si="3"/>
        <v>0.93051193131287913</v>
      </c>
      <c r="H47" s="60">
        <f t="shared" si="3"/>
        <v>1.2505063043461857</v>
      </c>
      <c r="I47" s="60">
        <f t="shared" si="3"/>
        <v>1.6757046462526612</v>
      </c>
      <c r="J47" s="211">
        <f t="shared" si="3"/>
        <v>2.2391382644884112</v>
      </c>
      <c r="K47" s="211">
        <f t="shared" si="3"/>
        <v>2.9837312630333734</v>
      </c>
      <c r="L47" s="211">
        <f t="shared" si="3"/>
        <v>3.9651232441478617</v>
      </c>
      <c r="M47" s="60">
        <f t="shared" si="3"/>
        <v>5.2552582569272159</v>
      </c>
      <c r="N47" s="201">
        <v>0.46987600000000002</v>
      </c>
      <c r="O47" s="201">
        <v>0.54079029999999995</v>
      </c>
      <c r="P47" s="212">
        <v>0.84003329999999998</v>
      </c>
    </row>
    <row r="48" spans="1:16" ht="18" customHeight="1" x14ac:dyDescent="0.25">
      <c r="A48" s="277">
        <v>1912</v>
      </c>
      <c r="B48" s="25">
        <v>101897.60000000001</v>
      </c>
      <c r="C48" s="25">
        <v>102142.8</v>
      </c>
      <c r="D48" s="17">
        <v>1.0024059999999999</v>
      </c>
      <c r="E48" s="25">
        <v>65106.49</v>
      </c>
      <c r="F48" s="211">
        <f t="shared" si="3"/>
        <v>0.637406552395274</v>
      </c>
      <c r="G48" s="60">
        <f t="shared" si="3"/>
        <v>0.85912773027205747</v>
      </c>
      <c r="H48" s="60">
        <f t="shared" si="3"/>
        <v>1.1545737424645608</v>
      </c>
      <c r="I48" s="60">
        <f t="shared" si="3"/>
        <v>1.5471530035194339</v>
      </c>
      <c r="J48" s="211">
        <f t="shared" si="3"/>
        <v>2.0673628249140719</v>
      </c>
      <c r="K48" s="211">
        <f t="shared" si="3"/>
        <v>2.7548343889958256</v>
      </c>
      <c r="L48" s="211">
        <f t="shared" si="3"/>
        <v>3.6609389072393292</v>
      </c>
      <c r="M48" s="60">
        <f t="shared" si="3"/>
        <v>4.8521012426967447</v>
      </c>
      <c r="N48" s="201">
        <v>0.31380809999999998</v>
      </c>
      <c r="O48" s="201">
        <v>0.53187320000000005</v>
      </c>
      <c r="P48" s="212">
        <v>0.73050170000000003</v>
      </c>
    </row>
    <row r="49" spans="1:16" ht="18" customHeight="1" x14ac:dyDescent="0.25">
      <c r="A49" s="277">
        <v>1922</v>
      </c>
      <c r="B49" s="25">
        <v>113415.3</v>
      </c>
      <c r="C49" s="25">
        <v>117505.9</v>
      </c>
      <c r="D49" s="17">
        <v>1.0360670000000001</v>
      </c>
      <c r="E49" s="25">
        <v>84633.64</v>
      </c>
      <c r="F49" s="211">
        <f t="shared" si="3"/>
        <v>0.7202501321210254</v>
      </c>
      <c r="G49" s="60">
        <f t="shared" si="3"/>
        <v>0.97078835934770669</v>
      </c>
      <c r="H49" s="60">
        <f t="shared" si="3"/>
        <v>1.3046334202693903</v>
      </c>
      <c r="I49" s="60">
        <f t="shared" si="3"/>
        <v>1.7482361155667587</v>
      </c>
      <c r="J49" s="211">
        <f t="shared" si="3"/>
        <v>2.3360574851183422</v>
      </c>
      <c r="K49" s="211">
        <f t="shared" si="3"/>
        <v>3.1128795667217228</v>
      </c>
      <c r="L49" s="211">
        <f t="shared" si="3"/>
        <v>4.136750276126719</v>
      </c>
      <c r="M49" s="60">
        <f t="shared" si="3"/>
        <v>5.4827277002162695</v>
      </c>
      <c r="N49" s="201">
        <v>0.4233325</v>
      </c>
      <c r="O49" s="201">
        <v>0.69588360000000005</v>
      </c>
      <c r="P49" s="212">
        <v>0.78478619999999999</v>
      </c>
    </row>
    <row r="50" spans="1:16" ht="18" customHeight="1" x14ac:dyDescent="0.25">
      <c r="A50" s="277">
        <v>1927</v>
      </c>
      <c r="B50" s="25">
        <v>214056.8</v>
      </c>
      <c r="C50" s="25">
        <v>220938.5</v>
      </c>
      <c r="D50" s="17">
        <v>1.032149</v>
      </c>
      <c r="E50" s="25">
        <v>136163.5</v>
      </c>
      <c r="F50" s="211">
        <f t="shared" si="3"/>
        <v>0.61629593755728407</v>
      </c>
      <c r="G50" s="60">
        <f t="shared" si="3"/>
        <v>0.83067381096066184</v>
      </c>
      <c r="H50" s="60">
        <f t="shared" si="3"/>
        <v>1.1163347857302235</v>
      </c>
      <c r="I50" s="60">
        <f t="shared" si="3"/>
        <v>1.4959120003794411</v>
      </c>
      <c r="J50" s="211">
        <f t="shared" si="3"/>
        <v>1.9988927093133848</v>
      </c>
      <c r="K50" s="211">
        <f t="shared" si="3"/>
        <v>2.6635955281620323</v>
      </c>
      <c r="L50" s="211">
        <f t="shared" si="3"/>
        <v>3.5396902772625625</v>
      </c>
      <c r="M50" s="60">
        <f t="shared" si="3"/>
        <v>4.6914018584425596</v>
      </c>
      <c r="N50" s="201">
        <v>0.35615920000000001</v>
      </c>
      <c r="O50" s="201">
        <v>0.77268749999999997</v>
      </c>
      <c r="P50" s="212">
        <v>0.52851499999999996</v>
      </c>
    </row>
    <row r="51" spans="1:16" ht="18" customHeight="1" x14ac:dyDescent="0.25">
      <c r="A51" s="277">
        <v>1932</v>
      </c>
      <c r="B51" s="25">
        <v>166770.29999999999</v>
      </c>
      <c r="C51" s="25">
        <v>179710.6</v>
      </c>
      <c r="D51" s="17">
        <v>1.0775939999999999</v>
      </c>
      <c r="E51" s="25">
        <v>133732.9</v>
      </c>
      <c r="F51" s="211">
        <f t="shared" si="3"/>
        <v>0.74415699463470708</v>
      </c>
      <c r="G51" s="60">
        <f t="shared" si="3"/>
        <v>1.0030111980557852</v>
      </c>
      <c r="H51" s="60">
        <f t="shared" si="3"/>
        <v>1.3479373926231137</v>
      </c>
      <c r="I51" s="60">
        <f t="shared" si="3"/>
        <v>1.8062643457501091</v>
      </c>
      <c r="J51" s="211">
        <f t="shared" si="3"/>
        <v>2.413596943467788</v>
      </c>
      <c r="K51" s="211">
        <f t="shared" si="3"/>
        <v>3.2162036488765051</v>
      </c>
      <c r="L51" s="211">
        <f t="shared" si="3"/>
        <v>4.2740591299461004</v>
      </c>
      <c r="M51" s="60">
        <f t="shared" si="3"/>
        <v>5.6647128349402704</v>
      </c>
      <c r="N51" s="201">
        <v>0.35965429999999998</v>
      </c>
      <c r="O51" s="201">
        <v>0.5591159</v>
      </c>
      <c r="P51" s="212">
        <v>1.022902</v>
      </c>
    </row>
    <row r="52" spans="1:16" ht="18" customHeight="1" x14ac:dyDescent="0.25">
      <c r="A52" s="277">
        <v>1937</v>
      </c>
      <c r="B52" s="25">
        <v>163005.5</v>
      </c>
      <c r="C52" s="25">
        <v>108631.8</v>
      </c>
      <c r="D52" s="17">
        <v>0.66642979999999996</v>
      </c>
      <c r="E52" s="25">
        <v>88382.81</v>
      </c>
      <c r="F52" s="211">
        <f t="shared" si="3"/>
        <v>0.81359979306243657</v>
      </c>
      <c r="G52" s="60">
        <f t="shared" si="3"/>
        <v>1.0966095985942821</v>
      </c>
      <c r="H52" s="60">
        <f t="shared" si="3"/>
        <v>1.4737234099877354</v>
      </c>
      <c r="I52" s="60">
        <f t="shared" si="3"/>
        <v>1.9748202442681249</v>
      </c>
      <c r="J52" s="211">
        <f t="shared" si="3"/>
        <v>2.6388275429776304</v>
      </c>
      <c r="K52" s="211">
        <f t="shared" si="3"/>
        <v>3.5163314220503548</v>
      </c>
      <c r="L52" s="211">
        <f t="shared" si="3"/>
        <v>4.672903229738159</v>
      </c>
      <c r="M52" s="60">
        <f t="shared" si="3"/>
        <v>6.1933291274483171</v>
      </c>
      <c r="N52" s="201">
        <v>0.2197054</v>
      </c>
      <c r="O52" s="201">
        <v>0.60501819999999995</v>
      </c>
      <c r="P52" s="212">
        <v>0.55125860000000004</v>
      </c>
    </row>
    <row r="53" spans="1:16" ht="18" customHeight="1" x14ac:dyDescent="0.25">
      <c r="A53" s="386">
        <v>1942</v>
      </c>
      <c r="B53" s="25">
        <v>362073.3</v>
      </c>
      <c r="C53" s="25">
        <v>374238.7</v>
      </c>
      <c r="D53" s="17">
        <v>1.0335989999999999</v>
      </c>
      <c r="E53" s="25">
        <v>314472.2</v>
      </c>
      <c r="F53" s="211">
        <f t="shared" si="3"/>
        <v>0.84029845122912195</v>
      </c>
      <c r="G53" s="60">
        <f t="shared" si="3"/>
        <v>1.132595356045093</v>
      </c>
      <c r="H53" s="60">
        <f t="shared" si="3"/>
        <v>1.522084333737977</v>
      </c>
      <c r="I53" s="60">
        <f t="shared" si="3"/>
        <v>2.0396248952672416</v>
      </c>
      <c r="J53" s="211">
        <f t="shared" si="3"/>
        <v>2.7254219043965344</v>
      </c>
      <c r="K53" s="211">
        <f t="shared" si="3"/>
        <v>3.631721484140614</v>
      </c>
      <c r="L53" s="211">
        <f t="shared" si="3"/>
        <v>4.8262467372471445</v>
      </c>
      <c r="M53" s="60">
        <f t="shared" si="3"/>
        <v>6.3965661227099782</v>
      </c>
      <c r="N53" s="201">
        <v>0.31713720000000001</v>
      </c>
      <c r="O53" s="201">
        <v>0.73525929999999995</v>
      </c>
      <c r="P53" s="212">
        <v>0.9769468</v>
      </c>
    </row>
    <row r="54" spans="1:16" ht="18" customHeight="1" x14ac:dyDescent="0.25">
      <c r="A54" s="313">
        <v>1947</v>
      </c>
      <c r="B54" s="25">
        <v>851430.40000000002</v>
      </c>
      <c r="C54" s="25">
        <v>947859.9</v>
      </c>
      <c r="D54" s="17">
        <v>1.113256</v>
      </c>
      <c r="E54" s="25">
        <v>401887.8</v>
      </c>
      <c r="F54" s="211">
        <f t="shared" si="3"/>
        <v>0.42399493849249237</v>
      </c>
      <c r="G54" s="60">
        <f t="shared" si="3"/>
        <v>0.57148111795374812</v>
      </c>
      <c r="H54" s="60">
        <f t="shared" si="3"/>
        <v>0.76800814343956492</v>
      </c>
      <c r="I54" s="60">
        <f t="shared" si="3"/>
        <v>1.0291470021771947</v>
      </c>
      <c r="J54" s="211">
        <f t="shared" si="3"/>
        <v>1.3751841277708308</v>
      </c>
      <c r="K54" s="211">
        <f t="shared" si="3"/>
        <v>1.8324816915201017</v>
      </c>
      <c r="L54" s="211">
        <f t="shared" si="3"/>
        <v>2.43521118659153</v>
      </c>
      <c r="M54" s="60">
        <f t="shared" si="3"/>
        <v>3.2275576086026523</v>
      </c>
      <c r="N54" s="201">
        <v>1.490216</v>
      </c>
      <c r="O54" s="201">
        <v>0.69411540000000005</v>
      </c>
      <c r="P54" s="212">
        <v>0.26133339999999999</v>
      </c>
    </row>
    <row r="55" spans="1:16" ht="18" customHeight="1" x14ac:dyDescent="0.25">
      <c r="A55" s="452">
        <v>1952</v>
      </c>
      <c r="B55" s="25">
        <v>2049175</v>
      </c>
      <c r="C55" s="25">
        <v>2007351</v>
      </c>
      <c r="D55" s="17">
        <v>0.97958970000000001</v>
      </c>
      <c r="E55" s="25">
        <v>1445512</v>
      </c>
      <c r="F55" s="211">
        <f t="shared" si="3"/>
        <v>0.72010923849391562</v>
      </c>
      <c r="G55" s="60">
        <f t="shared" si="3"/>
        <v>0.97059845602522932</v>
      </c>
      <c r="H55" s="60">
        <f t="shared" si="3"/>
        <v>1.3043782109657986</v>
      </c>
      <c r="I55" s="60">
        <f t="shared" si="3"/>
        <v>1.7478941297532453</v>
      </c>
      <c r="J55" s="211">
        <f t="shared" si="3"/>
        <v>2.3356005110789955</v>
      </c>
      <c r="K55" s="211">
        <f t="shared" si="3"/>
        <v>3.1122706325843286</v>
      </c>
      <c r="L55" s="211">
        <f t="shared" si="3"/>
        <v>4.1359410548230935</v>
      </c>
      <c r="M55" s="60">
        <f t="shared" si="3"/>
        <v>5.4816551819928243</v>
      </c>
      <c r="N55" s="201">
        <v>0.45529849999999999</v>
      </c>
      <c r="O55" s="201">
        <v>0.66289589999999998</v>
      </c>
      <c r="P55" s="212">
        <v>0.84509500000000004</v>
      </c>
    </row>
    <row r="56" spans="1:16" ht="18" customHeight="1" x14ac:dyDescent="0.25">
      <c r="A56" s="452">
        <v>1957</v>
      </c>
      <c r="B56" s="25">
        <v>4307599</v>
      </c>
      <c r="C56" s="25">
        <v>5171375</v>
      </c>
      <c r="D56" s="17">
        <v>1.2005239999999999</v>
      </c>
      <c r="E56" s="25">
        <v>5650125</v>
      </c>
      <c r="F56" s="211">
        <f t="shared" si="3"/>
        <v>1.0925769258659448</v>
      </c>
      <c r="G56" s="60">
        <f t="shared" si="3"/>
        <v>1.4726286244461748</v>
      </c>
      <c r="H56" s="60">
        <f t="shared" si="3"/>
        <v>1.9790518711913099</v>
      </c>
      <c r="I56" s="60">
        <f t="shared" si="3"/>
        <v>2.651970969042174</v>
      </c>
      <c r="J56" s="211">
        <f t="shared" si="3"/>
        <v>3.5436612808671519</v>
      </c>
      <c r="K56" s="211">
        <f t="shared" si="3"/>
        <v>4.7220545140118704</v>
      </c>
      <c r="L56" s="211">
        <f t="shared" si="3"/>
        <v>6.2752059294397586</v>
      </c>
      <c r="M56" s="60">
        <f t="shared" si="3"/>
        <v>8.3169742134192166</v>
      </c>
      <c r="N56" s="201">
        <v>0.51632909999999999</v>
      </c>
      <c r="O56" s="201">
        <v>0.79540449999999996</v>
      </c>
      <c r="P56" s="212">
        <v>1.800068</v>
      </c>
    </row>
    <row r="57" spans="1:16" ht="18" customHeight="1" thickBot="1" x14ac:dyDescent="0.3">
      <c r="A57" s="452">
        <v>1962</v>
      </c>
      <c r="B57" s="25"/>
      <c r="C57" s="25"/>
      <c r="D57" s="17"/>
      <c r="E57" s="25"/>
      <c r="F57" s="211"/>
      <c r="G57" s="60"/>
      <c r="H57" s="60"/>
      <c r="I57" s="60"/>
      <c r="J57" s="211"/>
      <c r="K57" s="211"/>
      <c r="L57" s="60"/>
      <c r="M57" s="60"/>
      <c r="N57" s="201"/>
      <c r="O57" s="201"/>
      <c r="P57" s="212"/>
    </row>
    <row r="58" spans="1:16" ht="16.2" thickTop="1" thickBot="1" x14ac:dyDescent="0.3">
      <c r="A58" s="528" t="s">
        <v>544</v>
      </c>
      <c r="B58" s="529"/>
      <c r="C58" s="529"/>
      <c r="D58" s="529"/>
      <c r="E58" s="529"/>
      <c r="F58" s="529"/>
      <c r="G58" s="529"/>
      <c r="H58" s="529"/>
      <c r="I58" s="600"/>
      <c r="J58" s="600"/>
      <c r="K58" s="600"/>
      <c r="L58" s="600"/>
      <c r="M58" s="600"/>
      <c r="N58" s="600"/>
      <c r="O58" s="600"/>
      <c r="P58" s="548"/>
    </row>
    <row r="59" spans="1:16" ht="16.2" thickTop="1" thickBot="1" x14ac:dyDescent="0.3"/>
    <row r="60" spans="1:16" ht="18" customHeight="1" x14ac:dyDescent="0.25">
      <c r="A60" s="664" t="s">
        <v>258</v>
      </c>
      <c r="B60" s="665"/>
      <c r="C60" s="665"/>
      <c r="D60" s="665"/>
      <c r="E60" s="665"/>
      <c r="F60" s="665"/>
      <c r="G60" s="665"/>
      <c r="H60" s="665"/>
      <c r="I60" s="665"/>
      <c r="J60" s="665"/>
      <c r="K60" s="665"/>
      <c r="L60" s="665"/>
      <c r="M60" s="665"/>
      <c r="N60" s="666"/>
      <c r="O60" s="666"/>
      <c r="P60" s="667"/>
    </row>
    <row r="61" spans="1:16" ht="18" customHeight="1" thickBot="1" x14ac:dyDescent="0.3">
      <c r="A61" s="389"/>
      <c r="B61" s="390"/>
      <c r="C61" s="390"/>
      <c r="D61" s="668" t="s">
        <v>654</v>
      </c>
      <c r="E61" s="669"/>
      <c r="F61" s="669"/>
      <c r="G61" s="669"/>
      <c r="H61" s="669"/>
      <c r="I61" s="669"/>
      <c r="J61" s="669"/>
      <c r="K61" s="669"/>
      <c r="L61" s="390"/>
      <c r="M61" s="390"/>
      <c r="N61" s="391"/>
      <c r="O61" s="391"/>
      <c r="P61" s="392"/>
    </row>
    <row r="62" spans="1:16" ht="18" customHeight="1" x14ac:dyDescent="0.25">
      <c r="A62" s="461" t="s">
        <v>594</v>
      </c>
      <c r="B62" s="12" t="s">
        <v>50</v>
      </c>
      <c r="C62" s="11" t="s">
        <v>41</v>
      </c>
      <c r="D62" s="11" t="s">
        <v>42</v>
      </c>
      <c r="E62" s="11" t="s">
        <v>43</v>
      </c>
      <c r="F62" s="11" t="s">
        <v>44</v>
      </c>
      <c r="G62" s="11" t="s">
        <v>45</v>
      </c>
      <c r="H62" s="11" t="s">
        <v>46</v>
      </c>
      <c r="I62" s="11" t="s">
        <v>47</v>
      </c>
      <c r="J62" s="155" t="s">
        <v>48</v>
      </c>
      <c r="K62" s="460"/>
      <c r="L62" s="461"/>
      <c r="M62" s="461"/>
      <c r="N62" s="462"/>
      <c r="O62" s="462"/>
      <c r="P62" s="462"/>
    </row>
    <row r="63" spans="1:16" x14ac:dyDescent="0.25">
      <c r="A63" s="463">
        <v>1872</v>
      </c>
      <c r="B63" s="393"/>
      <c r="C63" s="393"/>
      <c r="E63" s="393">
        <v>0.139348</v>
      </c>
      <c r="F63" s="393">
        <v>0.38711859999999998</v>
      </c>
      <c r="G63" s="393">
        <v>0.36460330000000002</v>
      </c>
      <c r="H63" s="393">
        <v>0.46895829999999999</v>
      </c>
      <c r="I63" s="393">
        <v>0.50792539999999997</v>
      </c>
      <c r="J63" s="393">
        <v>0.67713829999999997</v>
      </c>
    </row>
    <row r="64" spans="1:16" x14ac:dyDescent="0.25">
      <c r="A64" s="463">
        <v>1882</v>
      </c>
      <c r="B64" s="393"/>
      <c r="C64" s="393"/>
      <c r="E64" s="393">
        <v>0.72687729999999995</v>
      </c>
      <c r="F64" s="393">
        <v>0.38012669999999998</v>
      </c>
      <c r="G64" s="393">
        <v>0.40074330000000002</v>
      </c>
      <c r="H64" s="393">
        <v>0.44233899999999998</v>
      </c>
      <c r="I64" s="393">
        <v>0.58381439999999996</v>
      </c>
      <c r="J64" s="393">
        <v>0.4007696</v>
      </c>
    </row>
    <row r="65" spans="1:13" x14ac:dyDescent="0.25">
      <c r="A65" s="463">
        <v>1892</v>
      </c>
      <c r="B65" s="393"/>
      <c r="C65" s="393"/>
      <c r="E65" s="393">
        <v>3.1320610000000002</v>
      </c>
      <c r="F65" s="393">
        <v>0.47033819999999998</v>
      </c>
      <c r="G65" s="393">
        <v>0.43592809999999999</v>
      </c>
      <c r="H65" s="393">
        <v>0.45806740000000001</v>
      </c>
      <c r="I65" s="393">
        <v>0.50288279999999996</v>
      </c>
      <c r="J65" s="393">
        <v>0.4464979</v>
      </c>
    </row>
    <row r="66" spans="1:13" x14ac:dyDescent="0.25">
      <c r="A66" s="463">
        <v>1897</v>
      </c>
      <c r="B66" s="393"/>
      <c r="C66" s="393"/>
      <c r="E66" s="393">
        <v>1.328098</v>
      </c>
      <c r="F66" s="393">
        <v>0.43246099999999998</v>
      </c>
      <c r="G66" s="393">
        <v>0.4744951</v>
      </c>
      <c r="H66" s="393">
        <v>0.50171489999999996</v>
      </c>
      <c r="I66" s="393">
        <v>0.57776309999999997</v>
      </c>
      <c r="J66" s="393">
        <v>0.66618029999999995</v>
      </c>
    </row>
    <row r="67" spans="1:13" x14ac:dyDescent="0.25">
      <c r="A67" s="463">
        <v>1907</v>
      </c>
      <c r="B67" s="393"/>
      <c r="C67" s="393"/>
      <c r="E67" s="393">
        <v>0.3041355</v>
      </c>
      <c r="F67" s="393">
        <v>0.42457509999999998</v>
      </c>
      <c r="G67" s="393">
        <v>0.44381690000000001</v>
      </c>
      <c r="H67" s="393">
        <v>0.48662129999999998</v>
      </c>
      <c r="I67" s="393">
        <v>0.63686920000000002</v>
      </c>
      <c r="J67" s="393">
        <v>0.76190519999999995</v>
      </c>
    </row>
    <row r="68" spans="1:13" x14ac:dyDescent="0.25">
      <c r="A68" s="463">
        <v>1912</v>
      </c>
      <c r="B68" s="393"/>
      <c r="C68" s="393"/>
      <c r="E68" s="393">
        <v>0.45681769999999999</v>
      </c>
      <c r="F68" s="393">
        <v>0.26759929999999998</v>
      </c>
      <c r="G68" s="393">
        <v>0.40682980000000002</v>
      </c>
      <c r="H68" s="393">
        <v>0.54307059999999996</v>
      </c>
      <c r="I68" s="393">
        <v>0.638127</v>
      </c>
      <c r="J68" s="393">
        <v>0.78938330000000001</v>
      </c>
    </row>
    <row r="69" spans="1:13" x14ac:dyDescent="0.25">
      <c r="A69" s="463">
        <v>1922</v>
      </c>
      <c r="B69" s="393"/>
      <c r="C69" s="393"/>
      <c r="E69" s="393">
        <v>0.4908402</v>
      </c>
      <c r="F69" s="393">
        <v>0.42950300000000002</v>
      </c>
      <c r="G69" s="393">
        <v>0.45328849999999998</v>
      </c>
      <c r="H69" s="393">
        <v>0.47529260000000001</v>
      </c>
      <c r="I69" s="393">
        <v>0.65683320000000001</v>
      </c>
      <c r="J69" s="393">
        <v>0.64907309999999996</v>
      </c>
    </row>
    <row r="70" spans="1:13" x14ac:dyDescent="0.25">
      <c r="A70" s="463">
        <v>1927</v>
      </c>
      <c r="B70" s="393"/>
      <c r="C70" s="393"/>
      <c r="E70" s="393">
        <v>0.1998269</v>
      </c>
      <c r="F70" s="393">
        <v>0.34459499999999998</v>
      </c>
      <c r="G70" s="393">
        <v>0.70779559999999997</v>
      </c>
      <c r="H70" s="393">
        <v>0.64844159999999995</v>
      </c>
      <c r="I70" s="393">
        <v>0.66673289999999996</v>
      </c>
      <c r="J70" s="393">
        <v>0.2523647</v>
      </c>
    </row>
    <row r="71" spans="1:13" x14ac:dyDescent="0.25">
      <c r="A71" s="463">
        <v>1932</v>
      </c>
      <c r="B71" s="393"/>
      <c r="C71" s="393"/>
      <c r="E71" s="393">
        <v>0.31209340000000002</v>
      </c>
      <c r="F71" s="393">
        <v>0.39374409999999999</v>
      </c>
      <c r="G71" s="393">
        <v>0.4561732</v>
      </c>
      <c r="H71" s="393">
        <v>0.61363829999999997</v>
      </c>
      <c r="I71" s="393">
        <v>0.74035819999999997</v>
      </c>
      <c r="J71" s="393">
        <v>0.61118519999999998</v>
      </c>
    </row>
    <row r="72" spans="1:13" x14ac:dyDescent="0.25">
      <c r="A72" s="463">
        <v>1937</v>
      </c>
      <c r="B72" s="393"/>
      <c r="C72" s="393"/>
      <c r="E72" s="393">
        <v>0.1878513</v>
      </c>
      <c r="F72" s="393">
        <v>0.31389739999999999</v>
      </c>
      <c r="G72" s="393">
        <v>0.44086360000000002</v>
      </c>
      <c r="H72" s="393">
        <v>0.57817790000000002</v>
      </c>
      <c r="I72" s="393">
        <v>0.58843049999999997</v>
      </c>
      <c r="J72" s="393">
        <v>0.5828989</v>
      </c>
    </row>
    <row r="73" spans="1:13" x14ac:dyDescent="0.25">
      <c r="A73" s="463">
        <v>1942</v>
      </c>
      <c r="B73" s="393"/>
      <c r="C73" s="393"/>
      <c r="E73" s="393">
        <v>0.24762020000000001</v>
      </c>
      <c r="F73" s="393">
        <v>0.18032049999999999</v>
      </c>
      <c r="G73" s="393">
        <v>0.6631437</v>
      </c>
      <c r="H73" s="393">
        <v>0.84364320000000004</v>
      </c>
      <c r="I73" s="393">
        <v>0.7353691</v>
      </c>
      <c r="J73" s="393">
        <v>0.39232400000000001</v>
      </c>
    </row>
    <row r="74" spans="1:13" x14ac:dyDescent="0.25">
      <c r="A74" s="463">
        <v>1947</v>
      </c>
      <c r="B74" s="393"/>
      <c r="C74" s="393"/>
      <c r="E74" s="393">
        <v>0.25169439999999998</v>
      </c>
      <c r="F74" s="393">
        <v>0.75771960000000005</v>
      </c>
      <c r="G74" s="393">
        <v>0.3617107</v>
      </c>
      <c r="H74" s="393">
        <v>0.75603750000000003</v>
      </c>
      <c r="I74" s="393">
        <v>0.81536509999999995</v>
      </c>
      <c r="J74" s="393">
        <v>0.42780240000000003</v>
      </c>
    </row>
    <row r="75" spans="1:13" ht="18" customHeight="1" x14ac:dyDescent="0.25">
      <c r="A75" s="463">
        <v>1952</v>
      </c>
      <c r="B75" s="25"/>
      <c r="C75" s="25"/>
      <c r="E75" s="467">
        <v>0.27848279999999997</v>
      </c>
      <c r="F75" s="467">
        <v>0.59520569999999995</v>
      </c>
      <c r="G75" s="468">
        <v>0.50692119999999996</v>
      </c>
      <c r="H75" s="468">
        <v>0.72094380000000002</v>
      </c>
      <c r="I75" s="468">
        <v>0.74320980000000003</v>
      </c>
      <c r="J75" s="468">
        <v>5.9026500000000003E-2</v>
      </c>
      <c r="K75" s="211"/>
      <c r="L75" s="60"/>
      <c r="M75" s="60"/>
    </row>
    <row r="76" spans="1:13" ht="18" customHeight="1" x14ac:dyDescent="0.25">
      <c r="A76" s="463">
        <v>1957</v>
      </c>
      <c r="B76" s="25"/>
      <c r="C76" s="25"/>
      <c r="E76" s="467">
        <v>8.4687799999999994E-2</v>
      </c>
      <c r="F76" s="467">
        <v>0.8514159</v>
      </c>
      <c r="G76" s="468">
        <v>1.1192850000000001</v>
      </c>
      <c r="H76" s="468">
        <v>1.4228879999999999</v>
      </c>
      <c r="I76" s="468">
        <v>1.5122739999999999</v>
      </c>
      <c r="J76" s="468">
        <v>5.8654169999999999</v>
      </c>
      <c r="K76" s="211"/>
      <c r="L76" s="60"/>
      <c r="M76" s="60"/>
    </row>
    <row r="77" spans="1:13" ht="18" customHeight="1" x14ac:dyDescent="0.25">
      <c r="A77" s="452">
        <v>1962</v>
      </c>
      <c r="B77" s="25"/>
      <c r="C77" s="25"/>
      <c r="D77" s="17"/>
      <c r="E77" s="25"/>
      <c r="F77" s="211"/>
      <c r="G77" s="60"/>
      <c r="H77" s="60"/>
      <c r="I77" s="60"/>
      <c r="J77" s="211"/>
      <c r="K77" s="211"/>
      <c r="L77" s="60"/>
      <c r="M77" s="60"/>
    </row>
    <row r="78" spans="1:13" x14ac:dyDescent="0.25">
      <c r="B78" s="393"/>
      <c r="C78" s="393"/>
      <c r="D78" s="393"/>
      <c r="E78" s="393"/>
      <c r="F78" s="393"/>
      <c r="G78" s="393"/>
      <c r="H78" s="393"/>
      <c r="I78" s="393"/>
      <c r="J78" s="393"/>
    </row>
    <row r="79" spans="1:13" x14ac:dyDescent="0.25">
      <c r="B79" s="393"/>
      <c r="C79" s="393"/>
      <c r="D79" s="393"/>
      <c r="E79" s="393"/>
      <c r="F79" s="393"/>
      <c r="G79" s="393"/>
      <c r="H79" s="393"/>
      <c r="I79" s="393"/>
      <c r="J79" s="393"/>
    </row>
  </sheetData>
  <mergeCells count="15">
    <mergeCell ref="A3:P3"/>
    <mergeCell ref="A7:P7"/>
    <mergeCell ref="A24:P24"/>
    <mergeCell ref="N5:P5"/>
    <mergeCell ref="B4:M4"/>
    <mergeCell ref="B5:B6"/>
    <mergeCell ref="A5:A6"/>
    <mergeCell ref="C5:C6"/>
    <mergeCell ref="D5:D6"/>
    <mergeCell ref="E5:E6"/>
    <mergeCell ref="A60:P60"/>
    <mergeCell ref="D61:K61"/>
    <mergeCell ref="F5:M5"/>
    <mergeCell ref="A58:P58"/>
    <mergeCell ref="A41:P41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64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5"/>
  <sheetViews>
    <sheetView topLeftCell="F22" zoomScale="75" zoomScaleNormal="75" workbookViewId="0">
      <selection activeCell="S60" sqref="S60"/>
    </sheetView>
  </sheetViews>
  <sheetFormatPr baseColWidth="10" defaultColWidth="8.81640625" defaultRowHeight="15" x14ac:dyDescent="0.25"/>
  <cols>
    <col min="1" max="1" width="6.36328125" customWidth="1"/>
    <col min="2" max="2" width="7.36328125" customWidth="1"/>
    <col min="3" max="3" width="10.6328125" customWidth="1"/>
    <col min="4" max="4" width="9.1796875" customWidth="1"/>
    <col min="5" max="5" width="6.36328125" customWidth="1"/>
    <col min="6" max="6" width="8.90625" customWidth="1"/>
    <col min="7" max="7" width="10.90625" customWidth="1"/>
    <col min="8" max="8" width="13.08984375" customWidth="1"/>
    <col min="9" max="9" width="9.1796875" customWidth="1"/>
    <col min="10" max="10" width="7.90625" bestFit="1" customWidth="1"/>
    <col min="11" max="11" width="6.36328125" customWidth="1"/>
    <col min="12" max="12" width="12.81640625" customWidth="1"/>
    <col min="13" max="13" width="6.36328125" customWidth="1"/>
    <col min="14" max="14" width="13.81640625" customWidth="1"/>
    <col min="15" max="17" width="6.36328125" customWidth="1"/>
  </cols>
  <sheetData>
    <row r="1" spans="1:17" x14ac:dyDescent="0.25">
      <c r="A1" s="75"/>
      <c r="B1" s="73"/>
      <c r="C1" s="73"/>
      <c r="D1" s="73"/>
      <c r="E1" s="73"/>
      <c r="F1" s="73"/>
      <c r="G1" s="73"/>
      <c r="H1" s="73"/>
      <c r="I1" s="73"/>
      <c r="J1" s="2"/>
      <c r="K1" s="2"/>
      <c r="L1" s="2"/>
      <c r="M1" s="2"/>
      <c r="N1" s="2"/>
    </row>
    <row r="2" spans="1:17" ht="15.6" thickBo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7" ht="33.75" customHeight="1" thickTop="1" x14ac:dyDescent="0.25">
      <c r="A3" s="580" t="s">
        <v>650</v>
      </c>
      <c r="B3" s="694"/>
      <c r="C3" s="694"/>
      <c r="D3" s="694"/>
      <c r="E3" s="694"/>
      <c r="F3" s="694"/>
      <c r="G3" s="694"/>
      <c r="H3" s="694"/>
      <c r="I3" s="694"/>
      <c r="J3" s="694"/>
      <c r="K3" s="694"/>
      <c r="L3" s="694"/>
      <c r="M3" s="694"/>
      <c r="N3" s="694"/>
      <c r="O3" s="695"/>
      <c r="P3" s="696"/>
      <c r="Q3" s="473"/>
    </row>
    <row r="4" spans="1:17" ht="1.5" customHeight="1" thickBot="1" x14ac:dyDescent="0.3">
      <c r="A4" s="187"/>
      <c r="B4" s="537"/>
      <c r="C4" s="537"/>
      <c r="D4" s="537"/>
      <c r="E4" s="537"/>
      <c r="F4" s="537"/>
      <c r="G4" s="537"/>
      <c r="H4" s="537"/>
      <c r="I4" s="537"/>
      <c r="J4" s="537"/>
      <c r="K4" s="537"/>
      <c r="L4" s="537"/>
      <c r="M4" s="537"/>
      <c r="N4" s="537"/>
      <c r="O4" s="343"/>
      <c r="P4" s="141"/>
      <c r="Q4" s="471"/>
    </row>
    <row r="5" spans="1:17" ht="16.2" customHeight="1" thickTop="1" x14ac:dyDescent="0.25">
      <c r="A5" s="238"/>
      <c r="B5" s="697" t="s">
        <v>591</v>
      </c>
      <c r="C5" s="698"/>
      <c r="D5" s="698"/>
      <c r="E5" s="699"/>
      <c r="F5" s="697" t="s">
        <v>319</v>
      </c>
      <c r="G5" s="688"/>
      <c r="H5" s="688"/>
      <c r="I5" s="689"/>
      <c r="J5" s="700" t="s">
        <v>320</v>
      </c>
      <c r="K5" s="640"/>
      <c r="L5" s="640"/>
      <c r="M5" s="641"/>
      <c r="N5" s="701" t="s">
        <v>306</v>
      </c>
      <c r="O5" s="702" t="s">
        <v>307</v>
      </c>
      <c r="P5" s="703" t="s">
        <v>308</v>
      </c>
      <c r="Q5" s="476"/>
    </row>
    <row r="6" spans="1:17" ht="15.75" customHeight="1" x14ac:dyDescent="0.25">
      <c r="A6" s="681"/>
      <c r="B6" s="683" t="s">
        <v>313</v>
      </c>
      <c r="C6" s="645" t="s">
        <v>314</v>
      </c>
      <c r="D6" s="704" t="s">
        <v>316</v>
      </c>
      <c r="E6" s="662" t="s">
        <v>309</v>
      </c>
      <c r="F6" s="683" t="s">
        <v>313</v>
      </c>
      <c r="G6" s="645" t="s">
        <v>314</v>
      </c>
      <c r="H6" s="645" t="s">
        <v>573</v>
      </c>
      <c r="I6" s="662" t="s">
        <v>315</v>
      </c>
      <c r="J6" s="683" t="s">
        <v>313</v>
      </c>
      <c r="K6" s="645" t="s">
        <v>314</v>
      </c>
      <c r="L6" s="645" t="s">
        <v>583</v>
      </c>
      <c r="M6" s="662" t="s">
        <v>315</v>
      </c>
      <c r="N6" s="693"/>
      <c r="O6" s="508"/>
      <c r="P6" s="564"/>
      <c r="Q6" s="470"/>
    </row>
    <row r="7" spans="1:17" x14ac:dyDescent="0.25">
      <c r="A7" s="682"/>
      <c r="B7" s="684"/>
      <c r="C7" s="679"/>
      <c r="D7" s="679"/>
      <c r="E7" s="564"/>
      <c r="F7" s="693"/>
      <c r="G7" s="508"/>
      <c r="H7" s="508"/>
      <c r="I7" s="564"/>
      <c r="J7" s="693"/>
      <c r="K7" s="508"/>
      <c r="L7" s="508"/>
      <c r="M7" s="564"/>
      <c r="N7" s="693"/>
      <c r="O7" s="508"/>
      <c r="P7" s="564"/>
      <c r="Q7" s="470"/>
    </row>
    <row r="8" spans="1:17" ht="1.5" customHeight="1" x14ac:dyDescent="0.25">
      <c r="A8" s="239" t="s">
        <v>594</v>
      </c>
      <c r="B8" s="112" t="s">
        <v>257</v>
      </c>
      <c r="C8" s="213" t="s">
        <v>545</v>
      </c>
      <c r="D8" s="213" t="s">
        <v>178</v>
      </c>
      <c r="E8" s="218" t="s">
        <v>305</v>
      </c>
      <c r="F8" s="165" t="s">
        <v>262</v>
      </c>
      <c r="G8" s="384" t="s">
        <v>546</v>
      </c>
      <c r="H8" s="384" t="s">
        <v>574</v>
      </c>
      <c r="I8" s="141" t="s">
        <v>575</v>
      </c>
      <c r="J8" s="165" t="s">
        <v>547</v>
      </c>
      <c r="K8" s="384" t="s">
        <v>548</v>
      </c>
      <c r="L8" s="384" t="s">
        <v>576</v>
      </c>
      <c r="M8" s="141" t="s">
        <v>577</v>
      </c>
      <c r="N8" s="233"/>
      <c r="O8" s="57"/>
      <c r="P8" s="218"/>
      <c r="Q8" s="5"/>
    </row>
    <row r="9" spans="1:17" ht="15.6" x14ac:dyDescent="0.25">
      <c r="A9" s="240">
        <v>1872</v>
      </c>
      <c r="B9" s="235">
        <v>70298.37</v>
      </c>
      <c r="C9" s="214">
        <v>252206.4</v>
      </c>
      <c r="D9" s="57">
        <v>3.5876570000000001</v>
      </c>
      <c r="E9" s="156">
        <v>0.32220989999999999</v>
      </c>
      <c r="F9" s="226">
        <v>136495</v>
      </c>
      <c r="G9" s="215">
        <v>762284.7</v>
      </c>
      <c r="H9" s="57">
        <v>9.8985649999999996</v>
      </c>
      <c r="I9" s="227">
        <v>5.584708</v>
      </c>
      <c r="J9" s="226">
        <v>38829.629999999997</v>
      </c>
      <c r="K9" s="215">
        <v>9723.8860000000004</v>
      </c>
      <c r="L9" s="57">
        <v>0.62856540000000005</v>
      </c>
      <c r="M9" s="227">
        <v>0.25042439999999999</v>
      </c>
      <c r="N9" s="234">
        <f>TableB1!E21*E9</f>
        <v>9.1787515084323756E-2</v>
      </c>
      <c r="O9" s="48">
        <f>E9*F9/B9</f>
        <v>0.6256196310170492</v>
      </c>
      <c r="P9" s="205">
        <f>O9+(1-E9)*K9/B9</f>
        <v>0.71937363504770602</v>
      </c>
      <c r="Q9" s="48"/>
    </row>
    <row r="10" spans="1:17" ht="15.6" x14ac:dyDescent="0.25">
      <c r="A10" s="240">
        <v>1882</v>
      </c>
      <c r="B10" s="235">
        <v>82041.5</v>
      </c>
      <c r="C10" s="214">
        <v>314716.09999999998</v>
      </c>
      <c r="D10" s="57">
        <v>3.8360599999999998</v>
      </c>
      <c r="E10" s="156">
        <v>0.36673519999999998</v>
      </c>
      <c r="F10" s="226">
        <v>138529.79999999999</v>
      </c>
      <c r="G10" s="215">
        <v>835995</v>
      </c>
      <c r="H10" s="57">
        <v>9.1043070000000004</v>
      </c>
      <c r="I10" s="227">
        <v>6.0347670000000004</v>
      </c>
      <c r="J10" s="226">
        <v>49328.1</v>
      </c>
      <c r="K10" s="215">
        <v>12834</v>
      </c>
      <c r="L10" s="57">
        <v>0.68200959999999999</v>
      </c>
      <c r="M10" s="227">
        <v>0.26017620000000002</v>
      </c>
      <c r="N10" s="234">
        <f>TableB1!E23*E10</f>
        <v>9.3880511475409836E-2</v>
      </c>
      <c r="O10" s="48">
        <f>E10*F10/B10</f>
        <v>0.61924457632978425</v>
      </c>
      <c r="P10" s="205">
        <f>O10+(1-E10)*K10/B10</f>
        <v>0.71830810446127868</v>
      </c>
      <c r="Q10" s="48"/>
    </row>
    <row r="11" spans="1:17" ht="15.6" x14ac:dyDescent="0.25">
      <c r="A11" s="240">
        <v>1892</v>
      </c>
      <c r="B11" s="235">
        <v>105830</v>
      </c>
      <c r="C11" s="214">
        <v>283769.40000000002</v>
      </c>
      <c r="D11" s="57">
        <v>2.6813699999999998</v>
      </c>
      <c r="E11" s="156">
        <v>0.3313429</v>
      </c>
      <c r="F11" s="226">
        <v>187307.5</v>
      </c>
      <c r="G11" s="215">
        <v>823375.4</v>
      </c>
      <c r="H11" s="57">
        <v>8.7826760000000004</v>
      </c>
      <c r="I11" s="227">
        <v>4.3958500000000003</v>
      </c>
      <c r="J11" s="226">
        <v>65455.09</v>
      </c>
      <c r="K11" s="215">
        <v>16375.82</v>
      </c>
      <c r="L11" s="57">
        <v>0.83949430000000003</v>
      </c>
      <c r="M11" s="227">
        <v>0.25018410000000002</v>
      </c>
      <c r="N11" s="234">
        <f>TableB1!E25*E11</f>
        <v>8.6496762547790179E-2</v>
      </c>
      <c r="O11" s="48">
        <f>E11*F11/B11</f>
        <v>0.58644061458707364</v>
      </c>
      <c r="P11" s="205">
        <f>O11+(1-E11)*K11/B11</f>
        <v>0.68990662905671363</v>
      </c>
      <c r="Q11" s="48"/>
    </row>
    <row r="12" spans="1:17" ht="15.6" x14ac:dyDescent="0.25">
      <c r="A12" s="240">
        <v>1897</v>
      </c>
      <c r="B12" s="235">
        <v>107026.8</v>
      </c>
      <c r="C12" s="214">
        <v>290176.3</v>
      </c>
      <c r="D12" s="57">
        <v>2.711249</v>
      </c>
      <c r="E12" s="156">
        <v>0.31609809999999999</v>
      </c>
      <c r="F12" s="226">
        <v>225572.3</v>
      </c>
      <c r="G12" s="215">
        <v>886523.3</v>
      </c>
      <c r="H12" s="57">
        <v>9.5254639999999995</v>
      </c>
      <c r="I12" s="227">
        <v>3.930107</v>
      </c>
      <c r="J12" s="226">
        <v>52235.3</v>
      </c>
      <c r="K12" s="215">
        <v>14545.93</v>
      </c>
      <c r="L12" s="57">
        <v>0.64902570000000004</v>
      </c>
      <c r="M12" s="227">
        <v>0.27846929999999998</v>
      </c>
      <c r="N12" s="234">
        <f>TableB1!E26*E12</f>
        <v>8.3409288046927585E-2</v>
      </c>
      <c r="O12" s="48">
        <f>E12*F12/B12</f>
        <v>0.66621608272535471</v>
      </c>
      <c r="P12" s="205">
        <f>O12+(1-E12)*K12/B12</f>
        <v>0.75916466349453593</v>
      </c>
      <c r="Q12" s="48"/>
    </row>
    <row r="13" spans="1:17" ht="15.6" x14ac:dyDescent="0.25">
      <c r="A13" s="240">
        <v>1907</v>
      </c>
      <c r="B13" s="235">
        <v>110248.5</v>
      </c>
      <c r="C13" s="214">
        <v>263816.8</v>
      </c>
      <c r="D13" s="57">
        <v>2.3929279999999999</v>
      </c>
      <c r="E13" s="156">
        <v>0.35398020000000002</v>
      </c>
      <c r="F13" s="226">
        <v>203067.5</v>
      </c>
      <c r="G13" s="215">
        <v>718812.4</v>
      </c>
      <c r="H13" s="57">
        <v>7.4024910000000004</v>
      </c>
      <c r="I13" s="227">
        <v>3.539771</v>
      </c>
      <c r="J13" s="226">
        <v>59389.3</v>
      </c>
      <c r="K13" s="215">
        <v>14506.42</v>
      </c>
      <c r="L13" s="57">
        <v>0.81385649999999998</v>
      </c>
      <c r="M13" s="227">
        <v>0.2442597</v>
      </c>
      <c r="N13" s="234">
        <f>TableB1!E28*E13</f>
        <v>9.3615907459096634E-2</v>
      </c>
      <c r="O13" s="48">
        <f>E13*F13/B13</f>
        <v>0.65199865996816286</v>
      </c>
      <c r="P13" s="205">
        <f>O13+(1-E13)*K13/B13</f>
        <v>0.73700149036600049</v>
      </c>
      <c r="Q13" s="48"/>
    </row>
    <row r="14" spans="1:17" ht="15.6" x14ac:dyDescent="0.3">
      <c r="A14" s="240">
        <v>1912</v>
      </c>
      <c r="B14" s="235">
        <v>123752.7</v>
      </c>
      <c r="C14" s="214">
        <v>272347.7</v>
      </c>
      <c r="D14" s="57">
        <v>2.2007409999999998</v>
      </c>
      <c r="E14" s="156">
        <v>0.2923791</v>
      </c>
      <c r="F14" s="226">
        <v>269788.3</v>
      </c>
      <c r="G14" s="216">
        <v>890472.2</v>
      </c>
      <c r="H14" s="57">
        <v>10.473929999999999</v>
      </c>
      <c r="I14" s="227">
        <v>3.3006340000000001</v>
      </c>
      <c r="J14" s="226">
        <v>63412.84</v>
      </c>
      <c r="K14" s="215">
        <v>16947.21</v>
      </c>
      <c r="L14" s="57">
        <v>0.9147845</v>
      </c>
      <c r="M14" s="227">
        <v>0.26725209999999999</v>
      </c>
      <c r="N14" s="234">
        <f>TableB1!E29*E14</f>
        <v>8.1797333171641784E-2</v>
      </c>
      <c r="O14" s="48">
        <f t="shared" ref="O14:O20" si="0">E14*F14/B14</f>
        <v>0.6374039543745712</v>
      </c>
      <c r="P14" s="205">
        <f t="shared" ref="P14:P20" si="1">O14+(1-E14)*K14/B14</f>
        <v>0.73430850670101744</v>
      </c>
      <c r="Q14" s="48"/>
    </row>
    <row r="15" spans="1:17" ht="15.6" x14ac:dyDescent="0.25">
      <c r="A15" s="240">
        <v>1922</v>
      </c>
      <c r="B15" s="235">
        <v>130598.7</v>
      </c>
      <c r="C15" s="214">
        <v>298205.40000000002</v>
      </c>
      <c r="D15" s="57">
        <v>2.2833730000000001</v>
      </c>
      <c r="E15" s="156">
        <v>0.33508660000000001</v>
      </c>
      <c r="F15" s="226">
        <v>213730.8</v>
      </c>
      <c r="G15" s="215">
        <v>843809</v>
      </c>
      <c r="H15" s="57">
        <v>5.4715689999999997</v>
      </c>
      <c r="I15" s="227">
        <v>3.9479989999999998</v>
      </c>
      <c r="J15" s="226">
        <v>88703.82</v>
      </c>
      <c r="K15" s="215">
        <v>23245.71</v>
      </c>
      <c r="L15" s="57">
        <v>0.63067300000000004</v>
      </c>
      <c r="M15" s="227">
        <v>0.26205990000000001</v>
      </c>
      <c r="N15" s="234">
        <f>TableB1!E31*E15</f>
        <v>0.10857905494730886</v>
      </c>
      <c r="O15" s="48">
        <f t="shared" si="0"/>
        <v>0.54838468596762457</v>
      </c>
      <c r="P15" s="205">
        <f t="shared" si="1"/>
        <v>0.66673489980217271</v>
      </c>
      <c r="Q15" s="48"/>
    </row>
    <row r="16" spans="1:17" ht="15.6" x14ac:dyDescent="0.3">
      <c r="A16" s="240">
        <v>1927</v>
      </c>
      <c r="B16" s="235">
        <v>227674</v>
      </c>
      <c r="C16" s="214">
        <v>636018.1</v>
      </c>
      <c r="D16" s="57">
        <v>2.7935479999999999</v>
      </c>
      <c r="E16" s="156">
        <v>0.27096340000000002</v>
      </c>
      <c r="F16" s="226">
        <v>430746</v>
      </c>
      <c r="G16" s="216">
        <v>2241551</v>
      </c>
      <c r="H16" s="57">
        <v>8.1047200000000004</v>
      </c>
      <c r="I16" s="227">
        <v>5.203881</v>
      </c>
      <c r="J16" s="226">
        <v>152197.5</v>
      </c>
      <c r="K16" s="215">
        <v>39284.410000000003</v>
      </c>
      <c r="L16" s="57">
        <v>0.56072169999999999</v>
      </c>
      <c r="M16" s="227">
        <v>0.25811469999999997</v>
      </c>
      <c r="N16" s="234">
        <f>TableB1!E32*E16</f>
        <v>9.259050854271357E-2</v>
      </c>
      <c r="O16" s="48">
        <f t="shared" si="0"/>
        <v>0.51264703346187979</v>
      </c>
      <c r="P16" s="205">
        <f t="shared" si="1"/>
        <v>0.63843993339514404</v>
      </c>
      <c r="Q16" s="48"/>
    </row>
    <row r="17" spans="1:17" ht="15.6" x14ac:dyDescent="0.3">
      <c r="A17" s="240">
        <v>1932</v>
      </c>
      <c r="B17" s="235">
        <v>235784</v>
      </c>
      <c r="C17" s="214">
        <v>873284.4</v>
      </c>
      <c r="D17" s="57">
        <v>3.703748</v>
      </c>
      <c r="E17" s="156">
        <v>0.27280460000000001</v>
      </c>
      <c r="F17" s="226">
        <v>466480.7</v>
      </c>
      <c r="G17" s="216">
        <v>3122937</v>
      </c>
      <c r="H17" s="57">
        <v>6.9946770000000003</v>
      </c>
      <c r="I17" s="227">
        <v>6.6946760000000003</v>
      </c>
      <c r="J17" s="226">
        <v>149239</v>
      </c>
      <c r="K17" s="215">
        <v>29335.84</v>
      </c>
      <c r="L17" s="57">
        <v>0.34402909999999998</v>
      </c>
      <c r="M17" s="227">
        <v>0.19656950000000001</v>
      </c>
      <c r="N17" s="234">
        <f>TableB1!E33*E17</f>
        <v>0.10405090084046283</v>
      </c>
      <c r="O17" s="48">
        <f t="shared" si="0"/>
        <v>0.53972313970082786</v>
      </c>
      <c r="P17" s="205">
        <f t="shared" si="1"/>
        <v>0.63019954142077494</v>
      </c>
      <c r="Q17" s="48"/>
    </row>
    <row r="18" spans="1:17" ht="15.6" x14ac:dyDescent="0.3">
      <c r="A18" s="240">
        <v>1937</v>
      </c>
      <c r="B18" s="235">
        <v>228817.1</v>
      </c>
      <c r="C18" s="214">
        <v>937843.19999999995</v>
      </c>
      <c r="D18" s="57">
        <v>4.0986599999999997</v>
      </c>
      <c r="E18" s="156">
        <v>0.24631810000000001</v>
      </c>
      <c r="F18" s="226">
        <v>531372.80000000005</v>
      </c>
      <c r="G18" s="216">
        <v>3711145</v>
      </c>
      <c r="H18" s="57">
        <v>5.9264570000000001</v>
      </c>
      <c r="I18" s="227">
        <v>6.9840689999999999</v>
      </c>
      <c r="J18" s="226">
        <v>129935.9</v>
      </c>
      <c r="K18" s="215">
        <v>31473.63</v>
      </c>
      <c r="L18" s="57">
        <v>0.2060245</v>
      </c>
      <c r="M18" s="227">
        <v>0.2422243</v>
      </c>
      <c r="N18" s="234">
        <f>TableB1!E34*E18</f>
        <v>0.10406252330318586</v>
      </c>
      <c r="O18" s="48">
        <f t="shared" si="0"/>
        <v>0.57201467236356029</v>
      </c>
      <c r="P18" s="205">
        <f t="shared" si="1"/>
        <v>0.67568308376418118</v>
      </c>
      <c r="Q18" s="48"/>
    </row>
    <row r="19" spans="1:17" ht="15.6" x14ac:dyDescent="0.3">
      <c r="A19" s="240">
        <v>1942</v>
      </c>
      <c r="B19" s="235">
        <v>448392.5</v>
      </c>
      <c r="C19" s="214">
        <v>2472516</v>
      </c>
      <c r="D19" s="57">
        <v>5.5141770000000001</v>
      </c>
      <c r="E19" s="156">
        <v>0.25680330000000001</v>
      </c>
      <c r="F19" s="226">
        <v>1095525</v>
      </c>
      <c r="G19" s="216">
        <v>9492150</v>
      </c>
      <c r="H19" s="57">
        <v>9.101782</v>
      </c>
      <c r="I19" s="227">
        <v>8.6644799999999993</v>
      </c>
      <c r="J19" s="226">
        <v>224783.3</v>
      </c>
      <c r="K19" s="215">
        <v>46959.63</v>
      </c>
      <c r="L19" s="57">
        <v>0.2513435</v>
      </c>
      <c r="M19" s="227">
        <v>0.2089107</v>
      </c>
      <c r="N19" s="234">
        <f>TableB1!E35*E19</f>
        <v>7.8663214803202985E-2</v>
      </c>
      <c r="O19" s="48">
        <f t="shared" si="0"/>
        <v>0.6274289494862203</v>
      </c>
      <c r="P19" s="205">
        <f t="shared" si="1"/>
        <v>0.70526308375300883</v>
      </c>
      <c r="Q19" s="48"/>
    </row>
    <row r="20" spans="1:17" ht="15.6" x14ac:dyDescent="0.3">
      <c r="A20" s="240">
        <v>1947</v>
      </c>
      <c r="B20" s="235">
        <v>786862.5</v>
      </c>
      <c r="C20" s="214">
        <v>2166225</v>
      </c>
      <c r="D20" s="57">
        <v>2.75299</v>
      </c>
      <c r="E20" s="156">
        <v>0.26089899999999999</v>
      </c>
      <c r="F20" s="226">
        <v>1375763</v>
      </c>
      <c r="G20" s="216">
        <v>8107738</v>
      </c>
      <c r="H20" s="57">
        <v>2.8824459999999998</v>
      </c>
      <c r="I20" s="227">
        <v>5.893268</v>
      </c>
      <c r="J20" s="226">
        <v>578983.69999999995</v>
      </c>
      <c r="K20" s="215">
        <v>68900.06</v>
      </c>
      <c r="L20" s="57">
        <v>0.26041389999999998</v>
      </c>
      <c r="M20" s="227">
        <v>0.1190017</v>
      </c>
      <c r="N20" s="234">
        <f>TableB1!E36*E20</f>
        <v>0.11709053447572419</v>
      </c>
      <c r="O20" s="48">
        <f t="shared" si="0"/>
        <v>0.45615999102384469</v>
      </c>
      <c r="P20" s="205">
        <f t="shared" si="1"/>
        <v>0.52087790965138125</v>
      </c>
      <c r="Q20" s="48"/>
    </row>
    <row r="21" spans="1:17" ht="15.6" x14ac:dyDescent="0.3">
      <c r="A21" s="240">
        <v>1952</v>
      </c>
      <c r="B21" s="235">
        <v>2080815</v>
      </c>
      <c r="C21" s="214">
        <v>3598110</v>
      </c>
      <c r="D21" s="57">
        <v>1.7291829999999999</v>
      </c>
      <c r="E21" s="156">
        <v>0.2318952</v>
      </c>
      <c r="F21" s="226">
        <v>3627468</v>
      </c>
      <c r="G21" s="216">
        <v>14200000</v>
      </c>
      <c r="H21" s="57">
        <v>1.2398940000000001</v>
      </c>
      <c r="I21" s="227">
        <v>3.9269769999999999</v>
      </c>
      <c r="J21" s="226">
        <v>1613871</v>
      </c>
      <c r="K21" s="215">
        <v>383758.2</v>
      </c>
      <c r="L21" s="57">
        <v>0.16750860000000001</v>
      </c>
      <c r="M21" s="227">
        <v>0.23778730000000001</v>
      </c>
      <c r="N21" s="234">
        <f>TableB1!E37*E21</f>
        <v>8.8011716112422228E-2</v>
      </c>
      <c r="O21" s="48">
        <f t="shared" ref="O21:O22" si="2">E21*F21/B21</f>
        <v>0.40426103106407829</v>
      </c>
      <c r="P21" s="205">
        <f t="shared" ref="P21:P22" si="3">O21+(1-E21)*K21/B21</f>
        <v>0.54592019608324627</v>
      </c>
      <c r="Q21" s="48"/>
    </row>
    <row r="22" spans="1:17" ht="15.6" x14ac:dyDescent="0.3">
      <c r="A22" s="240">
        <v>1957</v>
      </c>
      <c r="B22" s="235">
        <v>4872282</v>
      </c>
      <c r="C22" s="214">
        <v>13000000</v>
      </c>
      <c r="D22" s="57">
        <v>2.6681180000000002</v>
      </c>
      <c r="E22" s="156">
        <v>0.26408910000000002</v>
      </c>
      <c r="F22" s="226">
        <v>9710245</v>
      </c>
      <c r="G22" s="216">
        <v>47100000</v>
      </c>
      <c r="H22" s="57">
        <v>1.7230890000000001</v>
      </c>
      <c r="I22" s="227">
        <v>4.8522860000000003</v>
      </c>
      <c r="J22" s="226">
        <v>3136129</v>
      </c>
      <c r="K22" s="215">
        <v>756571.3</v>
      </c>
      <c r="L22" s="57">
        <v>0.15912390000000001</v>
      </c>
      <c r="M22" s="227">
        <v>0.24124370000000001</v>
      </c>
      <c r="N22" s="234">
        <f>TableB1!E38*E22</f>
        <v>0.1155925967703394</v>
      </c>
      <c r="O22" s="48">
        <f t="shared" si="2"/>
        <v>0.52631802979168696</v>
      </c>
      <c r="P22" s="205">
        <f t="shared" si="3"/>
        <v>0.6405907804857498</v>
      </c>
      <c r="Q22" s="48"/>
    </row>
    <row r="23" spans="1:17" ht="16.2" thickBot="1" x14ac:dyDescent="0.35">
      <c r="A23" s="241">
        <v>1962</v>
      </c>
      <c r="B23" s="236"/>
      <c r="C23" s="237"/>
      <c r="D23" s="232"/>
      <c r="E23" s="192"/>
      <c r="F23" s="228"/>
      <c r="G23" s="229"/>
      <c r="H23" s="232"/>
      <c r="I23" s="230"/>
      <c r="J23" s="228"/>
      <c r="K23" s="231"/>
      <c r="L23" s="232"/>
      <c r="M23" s="230"/>
      <c r="N23" s="228"/>
      <c r="O23" s="231"/>
      <c r="P23" s="230"/>
      <c r="Q23" s="57"/>
    </row>
    <row r="24" spans="1:17" ht="16.8" thickTop="1" thickBot="1" x14ac:dyDescent="0.3">
      <c r="A24" s="475"/>
      <c r="B24" s="217"/>
      <c r="C24" s="217"/>
      <c r="D24" s="57"/>
      <c r="E24" s="53"/>
      <c r="F24" s="17"/>
      <c r="G24" s="215"/>
      <c r="H24" s="215"/>
      <c r="I24" s="57"/>
      <c r="J24" s="215"/>
      <c r="K24" s="215"/>
      <c r="L24" s="57"/>
      <c r="M24" s="48"/>
      <c r="N24" s="48"/>
      <c r="O24" s="343"/>
      <c r="P24" s="141"/>
      <c r="Q24" s="471"/>
    </row>
    <row r="25" spans="1:17" ht="16.5" customHeight="1" thickTop="1" x14ac:dyDescent="0.25">
      <c r="A25" s="259"/>
      <c r="B25" s="685" t="s">
        <v>310</v>
      </c>
      <c r="C25" s="690"/>
      <c r="D25" s="691"/>
      <c r="E25" s="685" t="s">
        <v>311</v>
      </c>
      <c r="F25" s="686"/>
      <c r="G25" s="687"/>
      <c r="H25" s="692" t="s">
        <v>312</v>
      </c>
      <c r="I25" s="686"/>
      <c r="J25" s="687"/>
      <c r="K25" s="685" t="s">
        <v>581</v>
      </c>
      <c r="L25" s="686"/>
      <c r="M25" s="687"/>
      <c r="N25" s="685" t="s">
        <v>582</v>
      </c>
      <c r="O25" s="686"/>
      <c r="P25" s="687"/>
      <c r="Q25" s="472"/>
    </row>
    <row r="26" spans="1:17" x14ac:dyDescent="0.25">
      <c r="A26" s="681"/>
      <c r="B26" s="683" t="s">
        <v>297</v>
      </c>
      <c r="C26" s="645" t="s">
        <v>180</v>
      </c>
      <c r="D26" s="662" t="s">
        <v>179</v>
      </c>
      <c r="E26" s="683" t="s">
        <v>297</v>
      </c>
      <c r="F26" s="645" t="s">
        <v>180</v>
      </c>
      <c r="G26" s="662" t="s">
        <v>179</v>
      </c>
      <c r="H26" s="683" t="s">
        <v>297</v>
      </c>
      <c r="I26" s="645" t="s">
        <v>180</v>
      </c>
      <c r="J26" s="662" t="s">
        <v>179</v>
      </c>
      <c r="K26" s="683" t="s">
        <v>297</v>
      </c>
      <c r="L26" s="645" t="s">
        <v>180</v>
      </c>
      <c r="M26" s="662" t="s">
        <v>179</v>
      </c>
      <c r="N26" s="683" t="s">
        <v>297</v>
      </c>
      <c r="O26" s="645" t="s">
        <v>180</v>
      </c>
      <c r="P26" s="662" t="s">
        <v>179</v>
      </c>
      <c r="Q26" s="474"/>
    </row>
    <row r="27" spans="1:17" x14ac:dyDescent="0.25">
      <c r="A27" s="682"/>
      <c r="B27" s="684"/>
      <c r="C27" s="679"/>
      <c r="D27" s="680"/>
      <c r="E27" s="684"/>
      <c r="F27" s="679"/>
      <c r="G27" s="680"/>
      <c r="H27" s="684"/>
      <c r="I27" s="679"/>
      <c r="J27" s="680"/>
      <c r="K27" s="684"/>
      <c r="L27" s="679"/>
      <c r="M27" s="680"/>
      <c r="N27" s="684"/>
      <c r="O27" s="679"/>
      <c r="P27" s="680"/>
      <c r="Q27" s="474"/>
    </row>
    <row r="28" spans="1:17" ht="0.75" customHeight="1" x14ac:dyDescent="0.25">
      <c r="A28" s="239" t="s">
        <v>594</v>
      </c>
      <c r="B28" s="247" t="s">
        <v>298</v>
      </c>
      <c r="C28" s="57" t="s">
        <v>299</v>
      </c>
      <c r="D28" s="227" t="s">
        <v>300</v>
      </c>
      <c r="E28" s="250" t="s">
        <v>301</v>
      </c>
      <c r="F28" s="5" t="s">
        <v>302</v>
      </c>
      <c r="G28" s="218" t="s">
        <v>303</v>
      </c>
      <c r="H28" s="250" t="s">
        <v>549</v>
      </c>
      <c r="I28" s="5" t="s">
        <v>550</v>
      </c>
      <c r="J28" s="218" t="s">
        <v>551</v>
      </c>
      <c r="K28" s="251" t="s">
        <v>578</v>
      </c>
      <c r="L28" s="242" t="s">
        <v>579</v>
      </c>
      <c r="M28" s="252" t="s">
        <v>580</v>
      </c>
      <c r="N28" s="159" t="s">
        <v>584</v>
      </c>
      <c r="O28" s="243" t="s">
        <v>585</v>
      </c>
      <c r="P28" s="244" t="s">
        <v>586</v>
      </c>
      <c r="Q28" s="243"/>
    </row>
    <row r="29" spans="1:17" x14ac:dyDescent="0.25">
      <c r="A29" s="240">
        <v>1872</v>
      </c>
      <c r="B29" s="248">
        <v>0.22294369999999999</v>
      </c>
      <c r="C29" s="17">
        <v>0.52529179999999998</v>
      </c>
      <c r="D29" s="156">
        <v>0.6176471</v>
      </c>
      <c r="E29" s="248">
        <v>0.37048009999999998</v>
      </c>
      <c r="F29" s="17">
        <v>0.57521549999999999</v>
      </c>
      <c r="G29" s="156">
        <v>0.70841529999999997</v>
      </c>
      <c r="H29" s="248">
        <v>0.4157787</v>
      </c>
      <c r="I29" s="17">
        <v>0.67938350000000003</v>
      </c>
      <c r="J29" s="156">
        <v>0.79493250000000004</v>
      </c>
      <c r="K29" s="253">
        <v>0.69853220000000005</v>
      </c>
      <c r="L29" s="43">
        <v>10.08006</v>
      </c>
      <c r="M29" s="169">
        <v>100.75320000000001</v>
      </c>
      <c r="N29" s="253">
        <v>6.5393400000000004E-2</v>
      </c>
      <c r="O29" s="245">
        <v>1.8921699999999999</v>
      </c>
      <c r="P29" s="246">
        <v>13.945320000000001</v>
      </c>
      <c r="Q29" s="245"/>
    </row>
    <row r="30" spans="1:17" x14ac:dyDescent="0.25">
      <c r="A30" s="240">
        <v>1882</v>
      </c>
      <c r="B30" s="248">
        <v>0.26889259999999998</v>
      </c>
      <c r="C30" s="17">
        <v>0.53042</v>
      </c>
      <c r="D30" s="156">
        <v>0.74509809999999999</v>
      </c>
      <c r="E30" s="248">
        <v>0.37130360000000001</v>
      </c>
      <c r="F30" s="17">
        <v>0.5544173</v>
      </c>
      <c r="G30" s="156">
        <v>0.70137470000000002</v>
      </c>
      <c r="H30" s="248">
        <v>0.4118388</v>
      </c>
      <c r="I30" s="17">
        <v>0.66015179999999996</v>
      </c>
      <c r="J30" s="156">
        <v>0.79790970000000006</v>
      </c>
      <c r="K30" s="253">
        <v>0.49387350000000002</v>
      </c>
      <c r="L30" s="43">
        <v>7.9643649999999999</v>
      </c>
      <c r="M30" s="169">
        <v>90.55874</v>
      </c>
      <c r="N30" s="253">
        <v>5.9404899999999997E-2</v>
      </c>
      <c r="O30" s="245">
        <v>1.7402709999999999</v>
      </c>
      <c r="P30" s="246">
        <v>19.579689999999999</v>
      </c>
      <c r="Q30" s="245"/>
    </row>
    <row r="31" spans="1:17" x14ac:dyDescent="0.25">
      <c r="A31" s="240">
        <v>1892</v>
      </c>
      <c r="B31" s="248">
        <v>0.23307050000000001</v>
      </c>
      <c r="C31" s="17">
        <v>0.50134230000000002</v>
      </c>
      <c r="D31" s="156">
        <v>0.67676760000000002</v>
      </c>
      <c r="E31" s="248">
        <v>0.38743729999999998</v>
      </c>
      <c r="F31" s="17">
        <v>0.54873760000000005</v>
      </c>
      <c r="G31" s="156">
        <v>0.63830419999999999</v>
      </c>
      <c r="H31" s="248">
        <v>0.4176916</v>
      </c>
      <c r="I31" s="17">
        <v>0.64404030000000001</v>
      </c>
      <c r="J31" s="156">
        <v>0.75498430000000005</v>
      </c>
      <c r="K31" s="253">
        <v>0.86075869999999999</v>
      </c>
      <c r="L31" s="43">
        <v>7.6427129999999996</v>
      </c>
      <c r="M31" s="169">
        <v>85.364519999999999</v>
      </c>
      <c r="N31" s="253">
        <v>6.3697799999999999E-2</v>
      </c>
      <c r="O31" s="245">
        <v>1.8580760000000001</v>
      </c>
      <c r="P31" s="246">
        <v>26.728860000000001</v>
      </c>
      <c r="Q31" s="245"/>
    </row>
    <row r="32" spans="1:17" x14ac:dyDescent="0.25">
      <c r="A32" s="240">
        <v>1897</v>
      </c>
      <c r="B32" s="248">
        <v>0.21215780000000001</v>
      </c>
      <c r="C32" s="17">
        <v>0.49740479999999998</v>
      </c>
      <c r="D32" s="156">
        <v>0.75</v>
      </c>
      <c r="E32" s="248">
        <v>0.3369897</v>
      </c>
      <c r="F32" s="17">
        <v>0.53586639999999996</v>
      </c>
      <c r="G32" s="156">
        <v>0.76962699999999995</v>
      </c>
      <c r="H32" s="248">
        <v>0.35859229999999997</v>
      </c>
      <c r="I32" s="17">
        <v>0.64826930000000005</v>
      </c>
      <c r="J32" s="156">
        <v>0.85118039999999995</v>
      </c>
      <c r="K32" s="253">
        <v>0.32185789999999997</v>
      </c>
      <c r="L32" s="43">
        <v>7.298934</v>
      </c>
      <c r="M32" s="169">
        <v>82.508269999999996</v>
      </c>
      <c r="N32" s="253">
        <v>4.4513799999999999E-2</v>
      </c>
      <c r="O32" s="245">
        <v>1.822327</v>
      </c>
      <c r="P32" s="246">
        <v>18.554089999999999</v>
      </c>
      <c r="Q32" s="245"/>
    </row>
    <row r="33" spans="1:17" x14ac:dyDescent="0.25">
      <c r="A33" s="240">
        <v>1907</v>
      </c>
      <c r="B33" s="248">
        <v>0.26212180000000002</v>
      </c>
      <c r="C33" s="17">
        <v>0.4864253</v>
      </c>
      <c r="D33" s="156">
        <v>0.73076920000000001</v>
      </c>
      <c r="E33" s="248">
        <v>0.34732049999999998</v>
      </c>
      <c r="F33" s="17">
        <v>0.52158610000000005</v>
      </c>
      <c r="G33" s="156">
        <v>0.74990800000000002</v>
      </c>
      <c r="H33" s="248">
        <v>0.43918669999999999</v>
      </c>
      <c r="I33" s="17">
        <v>0.62474669999999999</v>
      </c>
      <c r="J33" s="156">
        <v>0.82259210000000005</v>
      </c>
      <c r="K33" s="253">
        <v>0.19715930000000001</v>
      </c>
      <c r="L33" s="43">
        <v>5.1797180000000003</v>
      </c>
      <c r="M33" s="169">
        <v>80.37303</v>
      </c>
      <c r="N33" s="253">
        <v>4.9251099999999999E-2</v>
      </c>
      <c r="O33" s="245">
        <v>1.8232200000000001</v>
      </c>
      <c r="P33" s="246">
        <v>25.458179999999999</v>
      </c>
      <c r="Q33" s="245"/>
    </row>
    <row r="34" spans="1:17" x14ac:dyDescent="0.25">
      <c r="A34" s="240">
        <v>1912</v>
      </c>
      <c r="B34" s="248">
        <v>0.20851690000000001</v>
      </c>
      <c r="C34" s="17">
        <v>0.44077359999999999</v>
      </c>
      <c r="D34" s="156">
        <v>0.63565890000000003</v>
      </c>
      <c r="E34" s="248">
        <v>0.26568570000000002</v>
      </c>
      <c r="F34" s="17">
        <v>0.53907910000000003</v>
      </c>
      <c r="G34" s="156">
        <v>0.70809670000000002</v>
      </c>
      <c r="H34" s="248">
        <v>0.32935540000000002</v>
      </c>
      <c r="I34" s="17">
        <v>0.63882649999999996</v>
      </c>
      <c r="J34" s="156">
        <v>0.80471689999999996</v>
      </c>
      <c r="K34" s="253">
        <v>0.23266319999999999</v>
      </c>
      <c r="L34" s="43">
        <v>6.4299499999999998</v>
      </c>
      <c r="M34" s="169">
        <v>108.3897</v>
      </c>
      <c r="N34" s="253">
        <v>7.0527199999999998E-2</v>
      </c>
      <c r="O34" s="245">
        <v>1.730569</v>
      </c>
      <c r="P34" s="246">
        <v>27.597000000000001</v>
      </c>
      <c r="Q34" s="245"/>
    </row>
    <row r="35" spans="1:17" x14ac:dyDescent="0.25">
      <c r="A35" s="240">
        <v>1922</v>
      </c>
      <c r="B35" s="248">
        <v>0.26395940000000001</v>
      </c>
      <c r="C35" s="17">
        <v>0.4773251</v>
      </c>
      <c r="D35" s="156">
        <v>0.66</v>
      </c>
      <c r="E35" s="248">
        <v>0.33922770000000002</v>
      </c>
      <c r="F35" s="17">
        <v>0.53671480000000005</v>
      </c>
      <c r="G35" s="156">
        <v>0.58627390000000001</v>
      </c>
      <c r="H35" s="248">
        <v>0.3949223</v>
      </c>
      <c r="I35" s="17">
        <v>0.64333720000000005</v>
      </c>
      <c r="J35" s="156">
        <v>0.72573659999999995</v>
      </c>
      <c r="K35" s="253">
        <v>0.33778999999999998</v>
      </c>
      <c r="L35" s="43">
        <v>6.5215769999999997</v>
      </c>
      <c r="M35" s="169">
        <v>61.137700000000002</v>
      </c>
      <c r="N35" s="253">
        <v>7.5615399999999999E-2</v>
      </c>
      <c r="O35" s="245">
        <v>1.5626910000000001</v>
      </c>
      <c r="P35" s="246">
        <v>19.864820000000002</v>
      </c>
      <c r="Q35" s="245"/>
    </row>
    <row r="36" spans="1:17" x14ac:dyDescent="0.25">
      <c r="A36" s="240">
        <v>1927</v>
      </c>
      <c r="B36" s="248">
        <v>0.19253909999999999</v>
      </c>
      <c r="C36" s="17">
        <v>0.4713193</v>
      </c>
      <c r="D36" s="156">
        <v>0.61904760000000003</v>
      </c>
      <c r="E36" s="248">
        <v>0.2369348</v>
      </c>
      <c r="F36" s="17">
        <v>0.53677470000000005</v>
      </c>
      <c r="G36" s="156">
        <v>0.52521819999999997</v>
      </c>
      <c r="H36" s="248">
        <v>0.2947842</v>
      </c>
      <c r="I36" s="17">
        <v>0.62994079999999997</v>
      </c>
      <c r="J36" s="156">
        <v>0.68664449999999999</v>
      </c>
      <c r="K36" s="253">
        <v>0.45332539999999999</v>
      </c>
      <c r="L36" s="43">
        <v>8.9440089999999994</v>
      </c>
      <c r="M36" s="169">
        <v>98.988889999999998</v>
      </c>
      <c r="N36" s="253">
        <v>8.1197400000000003E-2</v>
      </c>
      <c r="O36" s="245">
        <v>1.4503280000000001</v>
      </c>
      <c r="P36" s="246">
        <v>25.407309999999999</v>
      </c>
      <c r="Q36" s="245"/>
    </row>
    <row r="37" spans="1:17" x14ac:dyDescent="0.25">
      <c r="A37" s="240">
        <v>1932</v>
      </c>
      <c r="B37" s="248">
        <v>0.2271186</v>
      </c>
      <c r="C37" s="17">
        <v>0.38505200000000001</v>
      </c>
      <c r="D37" s="156">
        <v>0.64583330000000005</v>
      </c>
      <c r="E37" s="248">
        <v>0.29872589999999999</v>
      </c>
      <c r="F37" s="17">
        <v>0.46080480000000001</v>
      </c>
      <c r="G37" s="156">
        <v>0.65843379999999996</v>
      </c>
      <c r="H37" s="248">
        <v>0.34123530000000002</v>
      </c>
      <c r="I37" s="17">
        <v>0.57091179999999997</v>
      </c>
      <c r="J37" s="156">
        <v>0.73752859999999998</v>
      </c>
      <c r="K37" s="253">
        <v>0.50091920000000001</v>
      </c>
      <c r="L37" s="43">
        <v>8.2898230000000002</v>
      </c>
      <c r="M37" s="169">
        <v>83.830219999999997</v>
      </c>
      <c r="N37" s="253">
        <v>5.64903E-2</v>
      </c>
      <c r="O37" s="245">
        <v>0.91344919999999996</v>
      </c>
      <c r="P37" s="246">
        <v>12.59647</v>
      </c>
      <c r="Q37" s="245"/>
    </row>
    <row r="38" spans="1:17" x14ac:dyDescent="0.25">
      <c r="A38" s="240">
        <v>1937</v>
      </c>
      <c r="B38" s="248">
        <v>0.16714419999999999</v>
      </c>
      <c r="C38" s="17">
        <v>0.48510239999999999</v>
      </c>
      <c r="D38" s="156">
        <v>0.63333329999999999</v>
      </c>
      <c r="E38" s="248">
        <v>0.25492579999999998</v>
      </c>
      <c r="F38" s="17">
        <v>0.52528589999999997</v>
      </c>
      <c r="G38" s="156">
        <v>0.72033899999999995</v>
      </c>
      <c r="H38" s="248">
        <v>0.32041019999999998</v>
      </c>
      <c r="I38" s="17">
        <v>0.63329530000000001</v>
      </c>
      <c r="J38" s="156">
        <v>0.7645729</v>
      </c>
      <c r="K38" s="253">
        <v>0.43274960000000001</v>
      </c>
      <c r="L38" s="43">
        <v>5.6475590000000002</v>
      </c>
      <c r="M38" s="169">
        <v>80.458979999999997</v>
      </c>
      <c r="N38" s="253">
        <v>4.2915700000000001E-2</v>
      </c>
      <c r="O38" s="245">
        <v>0.752911</v>
      </c>
      <c r="P38" s="246">
        <v>7.9615140000000002</v>
      </c>
      <c r="Q38" s="245"/>
    </row>
    <row r="39" spans="1:17" x14ac:dyDescent="0.25">
      <c r="A39" s="240">
        <v>1942</v>
      </c>
      <c r="B39" s="248">
        <v>0.17142859999999999</v>
      </c>
      <c r="C39" s="17">
        <v>0.43020150000000001</v>
      </c>
      <c r="D39" s="156">
        <v>0.64606739999999996</v>
      </c>
      <c r="E39" s="248">
        <v>0.21828410000000001</v>
      </c>
      <c r="F39" s="17">
        <v>0.53304099999999999</v>
      </c>
      <c r="G39" s="156">
        <v>0.72380290000000003</v>
      </c>
      <c r="H39" s="248">
        <v>0.2719046</v>
      </c>
      <c r="I39" s="17">
        <v>0.62204970000000004</v>
      </c>
      <c r="J39" s="156">
        <v>0.79681429999999998</v>
      </c>
      <c r="K39" s="253">
        <v>0.24166789999999999</v>
      </c>
      <c r="L39" s="43">
        <v>5.3931990000000001</v>
      </c>
      <c r="M39" s="169">
        <v>91.225830000000002</v>
      </c>
      <c r="N39" s="253">
        <v>4.0428600000000002E-2</v>
      </c>
      <c r="O39" s="245">
        <v>0.55310820000000005</v>
      </c>
      <c r="P39" s="246">
        <v>7.5988110000000004</v>
      </c>
      <c r="Q39" s="245"/>
    </row>
    <row r="40" spans="1:17" x14ac:dyDescent="0.25">
      <c r="A40" s="240">
        <v>1947</v>
      </c>
      <c r="B40" s="248">
        <v>0.22142220000000001</v>
      </c>
      <c r="C40" s="17">
        <v>0.39723989999999998</v>
      </c>
      <c r="D40" s="156">
        <v>0.59770109999999999</v>
      </c>
      <c r="E40" s="248">
        <v>0.27924300000000002</v>
      </c>
      <c r="F40" s="17">
        <v>0.45706950000000002</v>
      </c>
      <c r="G40" s="156">
        <v>0.49942589999999998</v>
      </c>
      <c r="H40" s="248">
        <v>0.34264899999999998</v>
      </c>
      <c r="I40" s="17">
        <v>0.54694129999999996</v>
      </c>
      <c r="J40" s="156">
        <v>0.54614770000000001</v>
      </c>
      <c r="K40" s="253">
        <v>0.18296309999999999</v>
      </c>
      <c r="L40" s="43">
        <v>3.0310169999999999</v>
      </c>
      <c r="M40" s="169">
        <v>45.617829999999998</v>
      </c>
      <c r="N40" s="253">
        <v>5.4661000000000001E-2</v>
      </c>
      <c r="O40" s="245">
        <v>0.59578330000000002</v>
      </c>
      <c r="P40" s="246">
        <v>12.55517</v>
      </c>
      <c r="Q40" s="245"/>
    </row>
    <row r="41" spans="1:17" ht="15.6" x14ac:dyDescent="0.3">
      <c r="A41" s="240">
        <v>1952</v>
      </c>
      <c r="B41" s="247">
        <v>0.19047620000000001</v>
      </c>
      <c r="C41" s="57">
        <v>0.34926049999999997</v>
      </c>
      <c r="D41" s="57">
        <v>0.48</v>
      </c>
      <c r="E41" s="248">
        <v>0.26036819999999999</v>
      </c>
      <c r="F41" s="483">
        <v>0.3968488</v>
      </c>
      <c r="G41" s="484">
        <v>0.47573260000000001</v>
      </c>
      <c r="H41" s="57">
        <v>0.36850909999999998</v>
      </c>
      <c r="I41" s="57">
        <v>0.55700700000000003</v>
      </c>
      <c r="J41" s="484">
        <v>0.60369810000000002</v>
      </c>
      <c r="K41" s="485">
        <v>0.15109629999999999</v>
      </c>
      <c r="L41" s="347">
        <v>1.6589910000000001</v>
      </c>
      <c r="M41" s="486">
        <v>14.60277</v>
      </c>
      <c r="N41" s="253">
        <v>4.0585700000000002E-2</v>
      </c>
      <c r="O41" s="43">
        <v>0.44906370000000001</v>
      </c>
      <c r="P41" s="169">
        <v>3.7835899999999998</v>
      </c>
      <c r="Q41" s="48"/>
    </row>
    <row r="42" spans="1:17" ht="15.6" x14ac:dyDescent="0.3">
      <c r="A42" s="240">
        <v>1957</v>
      </c>
      <c r="B42" s="247">
        <v>0.2092591</v>
      </c>
      <c r="C42" s="57">
        <v>0.39129439999999999</v>
      </c>
      <c r="D42" s="57">
        <v>0.56818179999999996</v>
      </c>
      <c r="E42" s="248">
        <v>0.2455995</v>
      </c>
      <c r="F42" s="483">
        <v>0.43961840000000002</v>
      </c>
      <c r="G42" s="484">
        <v>0.71416469999999999</v>
      </c>
      <c r="H42" s="57">
        <v>0.38347429999999999</v>
      </c>
      <c r="I42" s="57">
        <v>0.58291959999999998</v>
      </c>
      <c r="J42" s="484">
        <v>0.7892072</v>
      </c>
      <c r="K42" s="485">
        <v>0.1762213</v>
      </c>
      <c r="L42" s="347">
        <v>1.7730060000000001</v>
      </c>
      <c r="M42" s="486">
        <v>19.17521</v>
      </c>
      <c r="N42" s="253">
        <v>4.9845300000000002E-2</v>
      </c>
      <c r="O42" s="43">
        <v>0.39840209999999998</v>
      </c>
      <c r="P42" s="169">
        <v>2.6785079999999999</v>
      </c>
      <c r="Q42" s="48"/>
    </row>
    <row r="43" spans="1:17" ht="16.2" thickBot="1" x14ac:dyDescent="0.35">
      <c r="A43" s="241">
        <v>1962</v>
      </c>
      <c r="B43" s="479"/>
      <c r="C43" s="480"/>
      <c r="D43" s="232"/>
      <c r="E43" s="249"/>
      <c r="F43" s="231"/>
      <c r="G43" s="482"/>
      <c r="H43" s="232"/>
      <c r="I43" s="232"/>
      <c r="J43" s="481"/>
      <c r="K43" s="231"/>
      <c r="L43" s="232"/>
      <c r="M43" s="230"/>
      <c r="N43" s="228"/>
      <c r="O43" s="231"/>
      <c r="P43" s="230"/>
      <c r="Q43" s="57"/>
    </row>
    <row r="44" spans="1:17" ht="16.2" thickTop="1" thickBot="1" x14ac:dyDescent="0.3">
      <c r="A44" s="165"/>
      <c r="B44" s="17"/>
      <c r="C44" s="17"/>
      <c r="D44" s="18"/>
      <c r="E44" s="17"/>
      <c r="F44" s="17"/>
      <c r="G44" s="17"/>
      <c r="H44" s="16"/>
      <c r="I44" s="17"/>
      <c r="J44" s="18"/>
      <c r="K44" s="17"/>
      <c r="L44" s="17"/>
      <c r="M44" s="18"/>
      <c r="N44" s="17"/>
      <c r="O44" s="195"/>
      <c r="P44" s="196"/>
      <c r="Q44" s="195"/>
    </row>
    <row r="45" spans="1:17" ht="16.2" thickTop="1" x14ac:dyDescent="0.25">
      <c r="A45" s="260"/>
      <c r="B45" s="685" t="s">
        <v>554</v>
      </c>
      <c r="C45" s="686"/>
      <c r="D45" s="687"/>
      <c r="E45" s="685" t="s">
        <v>559</v>
      </c>
      <c r="F45" s="688"/>
      <c r="G45" s="689"/>
      <c r="H45" s="685" t="s">
        <v>561</v>
      </c>
      <c r="I45" s="688"/>
      <c r="J45" s="689"/>
      <c r="K45" s="685" t="s">
        <v>560</v>
      </c>
      <c r="L45" s="686"/>
      <c r="M45" s="687"/>
      <c r="N45" s="685" t="s">
        <v>562</v>
      </c>
      <c r="O45" s="686"/>
      <c r="P45" s="687"/>
      <c r="Q45" s="472"/>
    </row>
    <row r="46" spans="1:17" x14ac:dyDescent="0.25">
      <c r="A46" s="681"/>
      <c r="B46" s="645" t="s">
        <v>309</v>
      </c>
      <c r="C46" s="645" t="s">
        <v>552</v>
      </c>
      <c r="D46" s="662" t="s">
        <v>553</v>
      </c>
      <c r="E46" s="599" t="s">
        <v>558</v>
      </c>
      <c r="F46" s="645" t="s">
        <v>552</v>
      </c>
      <c r="G46" s="662" t="s">
        <v>553</v>
      </c>
      <c r="H46" s="599" t="s">
        <v>558</v>
      </c>
      <c r="I46" s="645" t="s">
        <v>552</v>
      </c>
      <c r="J46" s="662" t="s">
        <v>553</v>
      </c>
      <c r="K46" s="599" t="s">
        <v>558</v>
      </c>
      <c r="L46" s="645" t="s">
        <v>552</v>
      </c>
      <c r="M46" s="662" t="s">
        <v>553</v>
      </c>
      <c r="N46" s="599" t="s">
        <v>558</v>
      </c>
      <c r="O46" s="645" t="s">
        <v>552</v>
      </c>
      <c r="P46" s="662" t="s">
        <v>553</v>
      </c>
      <c r="Q46" s="474"/>
    </row>
    <row r="47" spans="1:17" x14ac:dyDescent="0.25">
      <c r="A47" s="682"/>
      <c r="B47" s="508"/>
      <c r="C47" s="679"/>
      <c r="D47" s="680"/>
      <c r="E47" s="678"/>
      <c r="F47" s="679"/>
      <c r="G47" s="680"/>
      <c r="H47" s="678"/>
      <c r="I47" s="679"/>
      <c r="J47" s="680"/>
      <c r="K47" s="678"/>
      <c r="L47" s="679"/>
      <c r="M47" s="680"/>
      <c r="N47" s="678"/>
      <c r="O47" s="679"/>
      <c r="P47" s="680"/>
      <c r="Q47" s="474"/>
    </row>
    <row r="48" spans="1:17" ht="2.25" customHeight="1" x14ac:dyDescent="0.25">
      <c r="A48" s="239"/>
      <c r="B48" s="5" t="s">
        <v>555</v>
      </c>
      <c r="C48" s="57" t="s">
        <v>556</v>
      </c>
      <c r="D48" s="227" t="s">
        <v>557</v>
      </c>
      <c r="E48" s="250" t="s">
        <v>555</v>
      </c>
      <c r="F48" s="5" t="s">
        <v>556</v>
      </c>
      <c r="G48" s="218" t="s">
        <v>557</v>
      </c>
      <c r="H48" s="250" t="s">
        <v>555</v>
      </c>
      <c r="I48" s="5" t="s">
        <v>556</v>
      </c>
      <c r="J48" s="218" t="s">
        <v>557</v>
      </c>
      <c r="K48" s="250" t="s">
        <v>555</v>
      </c>
      <c r="L48" s="5" t="s">
        <v>556</v>
      </c>
      <c r="M48" s="218" t="s">
        <v>557</v>
      </c>
      <c r="N48" s="250" t="s">
        <v>555</v>
      </c>
      <c r="O48" s="5" t="s">
        <v>556</v>
      </c>
      <c r="P48" s="218" t="s">
        <v>557</v>
      </c>
      <c r="Q48" s="5"/>
    </row>
    <row r="49" spans="1:17" x14ac:dyDescent="0.25">
      <c r="A49" s="240">
        <v>1872</v>
      </c>
      <c r="B49" s="17">
        <v>0.32220989999999999</v>
      </c>
      <c r="C49" s="17">
        <v>0.62656129999999999</v>
      </c>
      <c r="D49" s="156">
        <v>0.72045650000000006</v>
      </c>
      <c r="E49" s="248">
        <v>0.31850200000000001</v>
      </c>
      <c r="F49" s="17">
        <v>0.62099070000000001</v>
      </c>
      <c r="G49" s="156">
        <v>0.71538279999999999</v>
      </c>
      <c r="H49" s="248">
        <v>0.31516499999999997</v>
      </c>
      <c r="I49" s="17">
        <v>0.61506119999999997</v>
      </c>
      <c r="J49" s="156">
        <v>0.70904540000000005</v>
      </c>
      <c r="K49" s="248">
        <v>0.31034479999999998</v>
      </c>
      <c r="L49" s="17">
        <v>0.58675869999999997</v>
      </c>
      <c r="M49" s="156">
        <v>0.67850429999999995</v>
      </c>
      <c r="N49" s="248">
        <v>0.30997400000000003</v>
      </c>
      <c r="O49" s="17">
        <v>0.55875580000000002</v>
      </c>
      <c r="P49" s="156">
        <v>0.65783970000000003</v>
      </c>
      <c r="Q49" s="17"/>
    </row>
    <row r="50" spans="1:17" x14ac:dyDescent="0.25">
      <c r="A50" s="240">
        <v>1882</v>
      </c>
      <c r="B50" s="17">
        <v>0.36673519999999998</v>
      </c>
      <c r="C50" s="17">
        <v>0.61981269999999999</v>
      </c>
      <c r="D50" s="17">
        <v>0.71896709999999997</v>
      </c>
      <c r="E50" s="248">
        <v>0.36026330000000001</v>
      </c>
      <c r="F50" s="17">
        <v>0.59673759999999998</v>
      </c>
      <c r="G50" s="156">
        <v>0.70747970000000004</v>
      </c>
      <c r="H50" s="17">
        <v>0.36089399999999999</v>
      </c>
      <c r="I50" s="17">
        <v>0.58530190000000004</v>
      </c>
      <c r="J50" s="156">
        <v>0.68723199999999995</v>
      </c>
      <c r="K50" s="17">
        <v>0.36007129999999998</v>
      </c>
      <c r="L50" s="17">
        <v>0.58655860000000004</v>
      </c>
      <c r="M50" s="156">
        <v>0.68629899999999999</v>
      </c>
      <c r="N50" s="248">
        <v>0.34668860000000001</v>
      </c>
      <c r="O50" s="17">
        <v>0.52745810000000004</v>
      </c>
      <c r="P50" s="156">
        <v>0.63169960000000003</v>
      </c>
      <c r="Q50" s="17"/>
    </row>
    <row r="51" spans="1:17" x14ac:dyDescent="0.25">
      <c r="A51" s="240">
        <v>1892</v>
      </c>
      <c r="B51" s="17">
        <v>0.3313429</v>
      </c>
      <c r="C51" s="17">
        <v>0.58727720000000005</v>
      </c>
      <c r="D51" s="17">
        <v>0.69089080000000003</v>
      </c>
      <c r="E51" s="248">
        <v>0.3299108</v>
      </c>
      <c r="F51" s="17">
        <v>0.58103729999999998</v>
      </c>
      <c r="G51" s="156">
        <v>0.69053600000000004</v>
      </c>
      <c r="H51" s="17">
        <v>0.31958930000000002</v>
      </c>
      <c r="I51" s="17">
        <v>0.55732150000000003</v>
      </c>
      <c r="J51" s="156">
        <v>0.66174219999999995</v>
      </c>
      <c r="K51" s="17">
        <v>0.31591459999999999</v>
      </c>
      <c r="L51" s="17">
        <v>0.53576880000000005</v>
      </c>
      <c r="M51" s="156">
        <v>0.63071379999999999</v>
      </c>
      <c r="N51" s="248">
        <v>0.2985139</v>
      </c>
      <c r="O51" s="17">
        <v>0.49006680000000002</v>
      </c>
      <c r="P51" s="156">
        <v>0.58572489999999999</v>
      </c>
      <c r="Q51" s="17"/>
    </row>
    <row r="52" spans="1:17" x14ac:dyDescent="0.25">
      <c r="A52" s="240">
        <v>1897</v>
      </c>
      <c r="B52" s="17">
        <v>0.31609809999999999</v>
      </c>
      <c r="C52" s="17">
        <v>0.67150339999999997</v>
      </c>
      <c r="D52" s="17">
        <v>0.76518960000000003</v>
      </c>
      <c r="E52" s="248">
        <v>0.31583149999999999</v>
      </c>
      <c r="F52" s="17">
        <v>0.66949700000000001</v>
      </c>
      <c r="G52" s="156">
        <v>0.75499729999999998</v>
      </c>
      <c r="H52" s="17">
        <v>0.31130059999999998</v>
      </c>
      <c r="I52" s="17">
        <v>0.64631519999999998</v>
      </c>
      <c r="J52" s="156">
        <v>0.74181710000000001</v>
      </c>
      <c r="K52" s="17">
        <v>0.30517060000000001</v>
      </c>
      <c r="L52" s="17">
        <v>0.60033539999999996</v>
      </c>
      <c r="M52" s="156">
        <v>0.68286570000000002</v>
      </c>
      <c r="N52" s="248">
        <v>0.29850749999999998</v>
      </c>
      <c r="O52" s="17">
        <v>0.57329189999999997</v>
      </c>
      <c r="P52" s="156">
        <v>0.67318040000000001</v>
      </c>
      <c r="Q52" s="17"/>
    </row>
    <row r="53" spans="1:17" x14ac:dyDescent="0.25">
      <c r="A53" s="240">
        <v>1907</v>
      </c>
      <c r="B53" s="17">
        <v>0.35398020000000002</v>
      </c>
      <c r="C53" s="17">
        <v>0.65608739999999999</v>
      </c>
      <c r="D53" s="17">
        <v>0.74162329999999999</v>
      </c>
      <c r="E53" s="248">
        <v>0.34832780000000002</v>
      </c>
      <c r="F53" s="17">
        <v>0.65160430000000003</v>
      </c>
      <c r="G53" s="156">
        <v>0.73919299999999999</v>
      </c>
      <c r="H53" s="17">
        <v>0.34267540000000002</v>
      </c>
      <c r="I53" s="17">
        <v>0.61205600000000004</v>
      </c>
      <c r="J53" s="156">
        <v>0.70763339999999997</v>
      </c>
      <c r="K53" s="17">
        <v>0.34291100000000002</v>
      </c>
      <c r="L53" s="17">
        <v>0.55413179999999995</v>
      </c>
      <c r="M53" s="156">
        <v>0.6514354</v>
      </c>
      <c r="N53" s="248">
        <v>0.33937820000000002</v>
      </c>
      <c r="O53" s="17">
        <v>0.57940709999999995</v>
      </c>
      <c r="P53" s="156">
        <v>0.66953099999999999</v>
      </c>
      <c r="Q53" s="17"/>
    </row>
    <row r="54" spans="1:17" x14ac:dyDescent="0.25">
      <c r="A54" s="240">
        <v>1912</v>
      </c>
      <c r="B54" s="17">
        <v>0.2923791</v>
      </c>
      <c r="C54" s="17">
        <v>0.63742299999999996</v>
      </c>
      <c r="D54" s="17">
        <v>0.7343305</v>
      </c>
      <c r="E54" s="248">
        <v>0.28993649999999999</v>
      </c>
      <c r="F54" s="17">
        <v>0.62966350000000004</v>
      </c>
      <c r="G54" s="156">
        <v>0.72994309999999996</v>
      </c>
      <c r="H54" s="17">
        <v>0.28383000000000003</v>
      </c>
      <c r="I54" s="17">
        <v>0.6081934</v>
      </c>
      <c r="J54" s="156">
        <v>0.70296800000000004</v>
      </c>
      <c r="K54" s="17">
        <v>0.28309719999999999</v>
      </c>
      <c r="L54" s="17">
        <v>0.57384049999999998</v>
      </c>
      <c r="M54" s="156">
        <v>0.66996270000000002</v>
      </c>
      <c r="N54" s="248">
        <v>0.27405960000000001</v>
      </c>
      <c r="O54" s="17">
        <v>0.54250540000000003</v>
      </c>
      <c r="P54" s="156">
        <v>0.64209459999999996</v>
      </c>
      <c r="Q54" s="17"/>
    </row>
    <row r="55" spans="1:17" x14ac:dyDescent="0.25">
      <c r="A55" s="240">
        <v>1922</v>
      </c>
      <c r="B55" s="17">
        <v>0.33508660000000001</v>
      </c>
      <c r="C55" s="17">
        <v>0.55181259999999999</v>
      </c>
      <c r="D55" s="17">
        <v>0.67090269999999996</v>
      </c>
      <c r="E55" s="248">
        <v>0.33355249999999997</v>
      </c>
      <c r="F55" s="17">
        <v>0.53329249999999995</v>
      </c>
      <c r="G55" s="156">
        <v>0.66464769999999995</v>
      </c>
      <c r="H55" s="17">
        <v>0.33158009999999999</v>
      </c>
      <c r="I55" s="17">
        <v>0.52555200000000002</v>
      </c>
      <c r="J55" s="156">
        <v>0.65361740000000002</v>
      </c>
      <c r="K55" s="17">
        <v>0.32149899999999998</v>
      </c>
      <c r="L55" s="17">
        <v>0.52895119999999995</v>
      </c>
      <c r="M55" s="156">
        <v>0.64593990000000001</v>
      </c>
      <c r="N55" s="248">
        <v>0.3166776</v>
      </c>
      <c r="O55" s="17">
        <v>0.45959699999999998</v>
      </c>
      <c r="P55" s="156">
        <v>0.58929810000000005</v>
      </c>
      <c r="Q55" s="17"/>
    </row>
    <row r="56" spans="1:17" x14ac:dyDescent="0.25">
      <c r="A56" s="240">
        <v>1927</v>
      </c>
      <c r="B56" s="17">
        <v>0.27096340000000002</v>
      </c>
      <c r="C56" s="17">
        <v>0.51919099999999996</v>
      </c>
      <c r="D56" s="17">
        <v>0.64658959999999999</v>
      </c>
      <c r="E56" s="248">
        <v>0.26538800000000001</v>
      </c>
      <c r="F56" s="17">
        <v>0.53538450000000004</v>
      </c>
      <c r="G56" s="156">
        <v>0.64018799999999998</v>
      </c>
      <c r="H56" s="17">
        <v>0.26092769999999998</v>
      </c>
      <c r="I56" s="17">
        <v>0.50784379999999996</v>
      </c>
      <c r="J56" s="156">
        <v>0.62067430000000001</v>
      </c>
      <c r="K56" s="17">
        <v>0.25914359999999997</v>
      </c>
      <c r="L56" s="17">
        <v>0.45829039999999999</v>
      </c>
      <c r="M56" s="156">
        <v>0.56587339999999997</v>
      </c>
      <c r="N56" s="248">
        <v>0.25802849999999999</v>
      </c>
      <c r="O56" s="17">
        <v>0.49009589999999997</v>
      </c>
      <c r="P56" s="156">
        <v>0.5795652</v>
      </c>
      <c r="Q56" s="17"/>
    </row>
    <row r="57" spans="1:17" x14ac:dyDescent="0.25">
      <c r="A57" s="240">
        <v>1932</v>
      </c>
      <c r="B57" s="17">
        <v>0.27280460000000001</v>
      </c>
      <c r="C57" s="17">
        <v>0.55356439999999996</v>
      </c>
      <c r="D57" s="17">
        <v>0.64636110000000002</v>
      </c>
      <c r="E57" s="248">
        <v>0.26982780000000001</v>
      </c>
      <c r="F57" s="17">
        <v>0.54947809999999997</v>
      </c>
      <c r="G57" s="156">
        <v>0.63875170000000003</v>
      </c>
      <c r="H57" s="17">
        <v>0.26344889999999999</v>
      </c>
      <c r="I57" s="17">
        <v>0.5246421</v>
      </c>
      <c r="J57" s="156">
        <v>0.62674099999999999</v>
      </c>
      <c r="K57" s="17">
        <v>0.26493729999999999</v>
      </c>
      <c r="L57" s="17">
        <v>0.51128490000000004</v>
      </c>
      <c r="M57" s="156">
        <v>0.59873790000000005</v>
      </c>
      <c r="N57" s="248">
        <v>0.25005319999999998</v>
      </c>
      <c r="O57" s="17">
        <v>0.40434229999999999</v>
      </c>
      <c r="P57" s="156">
        <v>0.51910659999999997</v>
      </c>
      <c r="Q57" s="17"/>
    </row>
    <row r="58" spans="1:17" x14ac:dyDescent="0.25">
      <c r="A58" s="240">
        <v>1937</v>
      </c>
      <c r="B58" s="17">
        <v>0.24631810000000001</v>
      </c>
      <c r="C58" s="17">
        <v>0.62059790000000004</v>
      </c>
      <c r="D58" s="17">
        <v>0.73307120000000003</v>
      </c>
      <c r="E58" s="248">
        <v>0.2446613</v>
      </c>
      <c r="F58" s="17">
        <v>0.62335079999999998</v>
      </c>
      <c r="G58" s="156">
        <v>0.73314630000000003</v>
      </c>
      <c r="H58" s="17">
        <v>0.24024300000000001</v>
      </c>
      <c r="I58" s="17">
        <v>0.59404659999999998</v>
      </c>
      <c r="J58" s="156">
        <v>0.70895710000000001</v>
      </c>
      <c r="K58" s="17">
        <v>0.2371134</v>
      </c>
      <c r="L58" s="17">
        <v>0.5655367</v>
      </c>
      <c r="M58" s="156">
        <v>0.68464729999999996</v>
      </c>
      <c r="N58" s="248">
        <v>0.22993369999999999</v>
      </c>
      <c r="O58" s="17">
        <v>0.56327430000000001</v>
      </c>
      <c r="P58" s="156">
        <v>0.68277500000000002</v>
      </c>
      <c r="Q58" s="17"/>
    </row>
    <row r="59" spans="1:17" x14ac:dyDescent="0.25">
      <c r="A59" s="240">
        <v>1942</v>
      </c>
      <c r="B59" s="17">
        <v>0.25680330000000001</v>
      </c>
      <c r="C59" s="17">
        <v>0.63493599999999994</v>
      </c>
      <c r="D59" s="17">
        <v>0.71370149999999999</v>
      </c>
      <c r="E59" s="248">
        <v>0.25439719999999999</v>
      </c>
      <c r="F59" s="17">
        <v>0.63101770000000001</v>
      </c>
      <c r="G59" s="156">
        <v>0.71269389999999999</v>
      </c>
      <c r="H59" s="17">
        <v>0.2495415</v>
      </c>
      <c r="I59" s="17">
        <v>0.60849370000000003</v>
      </c>
      <c r="J59" s="156">
        <v>0.68582940000000003</v>
      </c>
      <c r="K59" s="17">
        <v>0.24361949999999999</v>
      </c>
      <c r="L59" s="17">
        <v>0.56055750000000004</v>
      </c>
      <c r="M59" s="156">
        <v>0.6397794</v>
      </c>
      <c r="N59" s="248">
        <v>0.23647580000000001</v>
      </c>
      <c r="O59" s="17">
        <v>0.51191960000000003</v>
      </c>
      <c r="P59" s="156">
        <v>0.5861885</v>
      </c>
      <c r="Q59" s="17"/>
    </row>
    <row r="60" spans="1:17" x14ac:dyDescent="0.25">
      <c r="A60" s="240">
        <v>1947</v>
      </c>
      <c r="B60" s="17">
        <v>0.26089899999999999</v>
      </c>
      <c r="C60" s="17">
        <v>0.45921149999999999</v>
      </c>
      <c r="D60" s="17">
        <v>0.52436240000000001</v>
      </c>
      <c r="E60" s="248">
        <v>0.25774380000000002</v>
      </c>
      <c r="F60" s="17">
        <v>0.4554588</v>
      </c>
      <c r="G60" s="156">
        <v>0.51953519999999997</v>
      </c>
      <c r="H60" s="17">
        <v>0.25682319999999997</v>
      </c>
      <c r="I60" s="17">
        <v>0.4425945</v>
      </c>
      <c r="J60" s="156">
        <v>0.50259670000000001</v>
      </c>
      <c r="K60" s="17">
        <v>0.24996019999999999</v>
      </c>
      <c r="L60" s="17">
        <v>0.4122536</v>
      </c>
      <c r="M60" s="156">
        <v>0.47757500000000003</v>
      </c>
      <c r="N60" s="248">
        <v>0.25201069999999998</v>
      </c>
      <c r="O60" s="17">
        <v>0.38495259999999998</v>
      </c>
      <c r="P60" s="156">
        <v>0.44605739999999999</v>
      </c>
      <c r="Q60" s="17"/>
    </row>
    <row r="61" spans="1:17" x14ac:dyDescent="0.25">
      <c r="A61" s="240">
        <v>1952</v>
      </c>
      <c r="B61" s="489">
        <v>0.2318952</v>
      </c>
      <c r="C61" s="490">
        <v>0.4073811</v>
      </c>
      <c r="D61" s="57">
        <v>0.5501336</v>
      </c>
      <c r="E61" s="489">
        <v>0.23138159999999999</v>
      </c>
      <c r="F61" s="490">
        <v>0.40527960000000002</v>
      </c>
      <c r="G61" s="57">
        <v>0.5481414</v>
      </c>
      <c r="H61" s="489">
        <v>0.23086799999999999</v>
      </c>
      <c r="I61" s="490">
        <v>0.40319759999999999</v>
      </c>
      <c r="J61" s="57">
        <v>0.53855529999999996</v>
      </c>
      <c r="K61" s="489">
        <v>0.22624549999999999</v>
      </c>
      <c r="L61" s="490">
        <v>0.38557340000000001</v>
      </c>
      <c r="M61" s="57">
        <v>0.530227</v>
      </c>
      <c r="N61" s="489">
        <v>0.2234206</v>
      </c>
      <c r="O61" s="490">
        <v>0.36430030000000002</v>
      </c>
      <c r="P61" s="227">
        <v>0.50702349999999996</v>
      </c>
      <c r="Q61" s="17"/>
    </row>
    <row r="62" spans="1:17" ht="15.6" x14ac:dyDescent="0.25">
      <c r="A62" s="240">
        <v>1957</v>
      </c>
      <c r="B62" s="489">
        <v>0.26408910000000002</v>
      </c>
      <c r="C62" s="490">
        <v>0.53019799999999995</v>
      </c>
      <c r="D62" s="57">
        <v>0.64531309999999997</v>
      </c>
      <c r="E62" s="489">
        <v>0.26356550000000001</v>
      </c>
      <c r="F62" s="490">
        <v>0.52693579999999995</v>
      </c>
      <c r="G62" s="57">
        <v>0.64267450000000004</v>
      </c>
      <c r="H62" s="489">
        <v>0.25914670000000001</v>
      </c>
      <c r="I62" s="490">
        <v>0.52184540000000001</v>
      </c>
      <c r="J62" s="57">
        <v>0.64316490000000004</v>
      </c>
      <c r="K62" s="489">
        <v>0.26161329999999999</v>
      </c>
      <c r="L62" s="490">
        <v>0.50759010000000004</v>
      </c>
      <c r="M62" s="57">
        <v>0.63590179999999996</v>
      </c>
      <c r="N62" s="489">
        <v>0.25329740000000001</v>
      </c>
      <c r="O62" s="490">
        <v>0.45667750000000001</v>
      </c>
      <c r="P62" s="227">
        <v>0.57426540000000004</v>
      </c>
      <c r="Q62" s="48"/>
    </row>
    <row r="63" spans="1:17" ht="16.2" thickBot="1" x14ac:dyDescent="0.35">
      <c r="A63" s="241">
        <v>1962</v>
      </c>
      <c r="B63" s="491"/>
      <c r="C63" s="492"/>
      <c r="D63" s="232"/>
      <c r="E63" s="249"/>
      <c r="F63" s="231"/>
      <c r="G63" s="482"/>
      <c r="H63" s="232"/>
      <c r="I63" s="232"/>
      <c r="J63" s="481"/>
      <c r="K63" s="231"/>
      <c r="L63" s="232"/>
      <c r="M63" s="230"/>
      <c r="N63" s="228"/>
      <c r="O63" s="231"/>
      <c r="P63" s="230"/>
      <c r="Q63" s="57"/>
    </row>
    <row r="64" spans="1:17" ht="16.2" thickTop="1" thickBot="1" x14ac:dyDescent="0.3">
      <c r="A64" s="528" t="s">
        <v>571</v>
      </c>
      <c r="B64" s="529"/>
      <c r="C64" s="529"/>
      <c r="D64" s="529"/>
      <c r="E64" s="529"/>
      <c r="F64" s="529"/>
      <c r="G64" s="529"/>
      <c r="H64" s="529"/>
      <c r="I64" s="600"/>
      <c r="J64" s="600"/>
      <c r="K64" s="600"/>
      <c r="L64" s="600"/>
      <c r="M64" s="600"/>
      <c r="N64" s="600"/>
      <c r="O64" s="600"/>
      <c r="P64" s="548"/>
      <c r="Q64" s="469"/>
    </row>
    <row r="65" ht="15.6" thickTop="1" x14ac:dyDescent="0.25"/>
  </sheetData>
  <sortState columnSort="1" ref="R29:AL42">
    <sortCondition ref="R29:AL29"/>
  </sortState>
  <mergeCells count="64">
    <mergeCell ref="H6:H7"/>
    <mergeCell ref="A3:P3"/>
    <mergeCell ref="B4:N4"/>
    <mergeCell ref="B5:E5"/>
    <mergeCell ref="F5:I5"/>
    <mergeCell ref="J5:M5"/>
    <mergeCell ref="N5:N7"/>
    <mergeCell ref="O5:O7"/>
    <mergeCell ref="P5:P7"/>
    <mergeCell ref="A6:A7"/>
    <mergeCell ref="B6:B7"/>
    <mergeCell ref="C6:C7"/>
    <mergeCell ref="D6:D7"/>
    <mergeCell ref="E6:E7"/>
    <mergeCell ref="F6:F7"/>
    <mergeCell ref="G6:G7"/>
    <mergeCell ref="I6:I7"/>
    <mergeCell ref="J6:J7"/>
    <mergeCell ref="K6:K7"/>
    <mergeCell ref="L6:L7"/>
    <mergeCell ref="M6:M7"/>
    <mergeCell ref="O46:O47"/>
    <mergeCell ref="N25:P25"/>
    <mergeCell ref="A26:A27"/>
    <mergeCell ref="B26:B27"/>
    <mergeCell ref="C26:C27"/>
    <mergeCell ref="D26:D27"/>
    <mergeCell ref="E26:E27"/>
    <mergeCell ref="F26:F27"/>
    <mergeCell ref="G26:G27"/>
    <mergeCell ref="H26:H27"/>
    <mergeCell ref="I26:I27"/>
    <mergeCell ref="B25:D25"/>
    <mergeCell ref="E25:G25"/>
    <mergeCell ref="H25:J25"/>
    <mergeCell ref="K25:M25"/>
    <mergeCell ref="P26:P27"/>
    <mergeCell ref="N26:N27"/>
    <mergeCell ref="B45:D45"/>
    <mergeCell ref="E45:G45"/>
    <mergeCell ref="H45:J45"/>
    <mergeCell ref="K45:M45"/>
    <mergeCell ref="N45:P45"/>
    <mergeCell ref="M46:M47"/>
    <mergeCell ref="J26:J27"/>
    <mergeCell ref="K26:K27"/>
    <mergeCell ref="L26:L27"/>
    <mergeCell ref="M26:M27"/>
    <mergeCell ref="N46:N47"/>
    <mergeCell ref="O26:O27"/>
    <mergeCell ref="P46:P47"/>
    <mergeCell ref="A64:P64"/>
    <mergeCell ref="G46:G47"/>
    <mergeCell ref="H46:H47"/>
    <mergeCell ref="I46:I47"/>
    <mergeCell ref="J46:J47"/>
    <mergeCell ref="K46:K47"/>
    <mergeCell ref="L46:L47"/>
    <mergeCell ref="A46:A47"/>
    <mergeCell ref="B46:B47"/>
    <mergeCell ref="C46:C47"/>
    <mergeCell ref="D46:D47"/>
    <mergeCell ref="E46:E47"/>
    <mergeCell ref="F46:F47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3"/>
  <sheetViews>
    <sheetView topLeftCell="C103" zoomScale="75" zoomScaleNormal="75" workbookViewId="0">
      <selection activeCell="K105" sqref="K105:W105"/>
    </sheetView>
  </sheetViews>
  <sheetFormatPr baseColWidth="10" defaultColWidth="8.90625" defaultRowHeight="15" x14ac:dyDescent="0.25"/>
  <cols>
    <col min="1" max="9" width="11.6328125" customWidth="1"/>
    <col min="10" max="10" width="10.81640625" customWidth="1"/>
  </cols>
  <sheetData>
    <row r="1" spans="1:9" x14ac:dyDescent="0.25">
      <c r="A1" s="49"/>
      <c r="B1" s="2"/>
      <c r="C1" s="2"/>
      <c r="D1" s="2"/>
      <c r="E1" s="2"/>
      <c r="F1" s="2"/>
      <c r="G1" s="2"/>
      <c r="H1" s="2"/>
      <c r="I1" s="2"/>
    </row>
    <row r="2" spans="1:9" ht="15.6" thickBot="1" x14ac:dyDescent="0.3">
      <c r="A2" s="2"/>
      <c r="B2" s="2"/>
      <c r="C2" s="2"/>
      <c r="D2" s="2"/>
      <c r="E2" s="2"/>
      <c r="F2" s="2"/>
      <c r="G2" s="2"/>
      <c r="H2" s="2"/>
      <c r="I2" s="2"/>
    </row>
    <row r="3" spans="1:9" ht="18" customHeight="1" thickTop="1" x14ac:dyDescent="0.25">
      <c r="A3" s="580" t="s">
        <v>352</v>
      </c>
      <c r="B3" s="581"/>
      <c r="C3" s="581"/>
      <c r="D3" s="581"/>
      <c r="E3" s="581"/>
      <c r="F3" s="581"/>
      <c r="G3" s="581"/>
      <c r="H3" s="581"/>
      <c r="I3" s="582"/>
    </row>
    <row r="4" spans="1:9" ht="18" customHeight="1" thickBot="1" x14ac:dyDescent="0.3">
      <c r="A4" s="187"/>
      <c r="B4" s="537"/>
      <c r="C4" s="537"/>
      <c r="D4" s="537"/>
      <c r="E4" s="537"/>
      <c r="F4" s="537"/>
      <c r="G4" s="537"/>
      <c r="H4" s="537"/>
      <c r="I4" s="538"/>
    </row>
    <row r="5" spans="1:9" ht="18" customHeight="1" x14ac:dyDescent="0.25">
      <c r="A5" s="664"/>
      <c r="B5" s="711" t="s">
        <v>365</v>
      </c>
      <c r="C5" s="712"/>
      <c r="D5" s="712"/>
      <c r="E5" s="713"/>
      <c r="F5" s="713"/>
      <c r="G5" s="713"/>
      <c r="H5" s="713"/>
      <c r="I5" s="714"/>
    </row>
    <row r="6" spans="1:9" ht="18" customHeight="1" x14ac:dyDescent="0.25">
      <c r="A6" s="710"/>
      <c r="B6" s="709"/>
      <c r="C6" s="604"/>
      <c r="D6" s="604"/>
      <c r="E6" s="604"/>
      <c r="F6" s="604"/>
      <c r="G6" s="604"/>
      <c r="H6" s="604"/>
      <c r="I6" s="715"/>
    </row>
    <row r="7" spans="1:9" ht="18" customHeight="1" x14ac:dyDescent="0.25">
      <c r="A7" s="516"/>
      <c r="B7" s="95" t="s">
        <v>117</v>
      </c>
      <c r="C7" s="12" t="s">
        <v>23</v>
      </c>
      <c r="D7" s="11" t="s">
        <v>24</v>
      </c>
      <c r="E7" s="11" t="s">
        <v>25</v>
      </c>
      <c r="F7" s="11" t="s">
        <v>26</v>
      </c>
      <c r="G7" s="11" t="s">
        <v>27</v>
      </c>
      <c r="H7" s="11" t="s">
        <v>28</v>
      </c>
      <c r="I7" s="13" t="s">
        <v>29</v>
      </c>
    </row>
    <row r="8" spans="1:9" ht="18" customHeight="1" x14ac:dyDescent="0.25">
      <c r="A8" s="346">
        <v>1872</v>
      </c>
      <c r="B8" s="96">
        <f>TabB18!N9</f>
        <v>9.1787515084323756E-2</v>
      </c>
      <c r="C8" s="93">
        <f>C28*TableB6!B$158</f>
        <v>7.0734464941176467E-2</v>
      </c>
      <c r="D8" s="94">
        <f>D28*TableB6!C$158</f>
        <v>4.9894332232591529E-2</v>
      </c>
      <c r="E8" s="94">
        <f>E28*TableB6!D$158</f>
        <v>8.9579471705860392E-2</v>
      </c>
      <c r="F8" s="94">
        <f>F28*TableB6!E$158</f>
        <v>8.3489041435368755E-2</v>
      </c>
      <c r="G8" s="94">
        <f>G28*TableB6!F$158</f>
        <v>0.12217635241264559</v>
      </c>
      <c r="H8" s="94">
        <f>H28*TableB6!G$158</f>
        <v>0.14337315593395253</v>
      </c>
      <c r="I8" s="399">
        <f>I28*TableB6!H$158</f>
        <v>0.16728245028735633</v>
      </c>
    </row>
    <row r="9" spans="1:9" ht="18" customHeight="1" x14ac:dyDescent="0.25">
      <c r="A9" s="346">
        <v>1882</v>
      </c>
      <c r="B9" s="97">
        <f>TabB18!N10</f>
        <v>9.3880511475409836E-2</v>
      </c>
      <c r="C9" s="16">
        <f>C29*TableB6!B160</f>
        <v>5.6750634692898275E-2</v>
      </c>
      <c r="D9" s="17">
        <f>D29*TableB6!C160</f>
        <v>5.2539040110650075E-2</v>
      </c>
      <c r="E9" s="17">
        <f>E29*TableB6!D160</f>
        <v>9.6722014890613967E-2</v>
      </c>
      <c r="F9" s="17">
        <f>F29*TableB6!E160</f>
        <v>9.6741928612440201E-2</v>
      </c>
      <c r="G9" s="17">
        <f>G29*TableB6!F160</f>
        <v>9.6914556277278574E-2</v>
      </c>
      <c r="H9" s="17">
        <f>H29*TableB6!G160</f>
        <v>0.12088198680851064</v>
      </c>
      <c r="I9" s="18">
        <f>I29*TableB6!H160</f>
        <v>9.7125863166807783E-2</v>
      </c>
    </row>
    <row r="10" spans="1:9" ht="18" customHeight="1" x14ac:dyDescent="0.25">
      <c r="A10" s="346">
        <v>1892</v>
      </c>
      <c r="B10" s="97">
        <f>TabB18!N11</f>
        <v>8.6496762547790179E-2</v>
      </c>
      <c r="C10" s="398">
        <f>C30*TableB6!B162</f>
        <v>6.6631501395348833E-2</v>
      </c>
      <c r="D10" s="115">
        <f>D30*TableB6!C162</f>
        <v>6.659066386835201E-2</v>
      </c>
      <c r="E10" s="115">
        <f>E30*TableB6!D162</f>
        <v>7.7414766583541142E-2</v>
      </c>
      <c r="F10" s="115">
        <f>F30*TableB6!E162</f>
        <v>0.1041595471530249</v>
      </c>
      <c r="G10" s="115">
        <f>G30*TableB6!F162</f>
        <v>7.3581559473237038E-2</v>
      </c>
      <c r="H10" s="115">
        <f>H30*TableB6!G162</f>
        <v>9.9940175530263825E-2</v>
      </c>
      <c r="I10" s="401">
        <f>I30*TableB6!H162</f>
        <v>0.14888974731182794</v>
      </c>
    </row>
    <row r="11" spans="1:9" ht="18" customHeight="1" x14ac:dyDescent="0.25">
      <c r="A11" s="346">
        <v>1897</v>
      </c>
      <c r="B11" s="97">
        <f>TabB18!N12</f>
        <v>8.3409288046927585E-2</v>
      </c>
      <c r="C11" s="398">
        <f>C31*TableB6!B163</f>
        <v>7.0573271277842922E-2</v>
      </c>
      <c r="D11" s="115">
        <f>D31*TableB6!C163</f>
        <v>6.5773746131032623E-2</v>
      </c>
      <c r="E11" s="115">
        <f>E31*TableB6!D163</f>
        <v>7.0136611404833835E-2</v>
      </c>
      <c r="F11" s="115">
        <f>F31*TableB6!E163</f>
        <v>9.5323243860487336E-2</v>
      </c>
      <c r="G11" s="115">
        <f>G31*TableB6!F163</f>
        <v>9.3973501885490918E-2</v>
      </c>
      <c r="H11" s="115">
        <f>H31*TableB6!G163</f>
        <v>0.10112405454545453</v>
      </c>
      <c r="I11" s="401">
        <f>I31*TableB6!H163</f>
        <v>0.1230423829787234</v>
      </c>
    </row>
    <row r="12" spans="1:9" ht="18" customHeight="1" x14ac:dyDescent="0.25">
      <c r="A12" s="346">
        <v>1907</v>
      </c>
      <c r="B12" s="97">
        <f>TabB18!N13</f>
        <v>9.3615907459096634E-2</v>
      </c>
      <c r="C12" s="398">
        <f>C32*TableB6!B164</f>
        <v>6.8971431566820271E-2</v>
      </c>
      <c r="D12" s="115">
        <f>D32*TableB6!C164</f>
        <v>6.3603961408730161E-2</v>
      </c>
      <c r="E12" s="115">
        <f>E32*TableB6!D164</f>
        <v>9.1127927491624794E-2</v>
      </c>
      <c r="F12" s="115">
        <f>F32*TableB6!E164</f>
        <v>0.11021129347826088</v>
      </c>
      <c r="G12" s="115">
        <f>G32*TableB6!F164</f>
        <v>0.1089687588539594</v>
      </c>
      <c r="H12" s="115">
        <f>H32*TableB6!G164</f>
        <v>0.10236669958035052</v>
      </c>
      <c r="I12" s="401">
        <f>I32*TableB6!H164</f>
        <v>0.12943431040268455</v>
      </c>
    </row>
    <row r="13" spans="1:9" ht="18" customHeight="1" x14ac:dyDescent="0.25">
      <c r="A13" s="346">
        <v>1912</v>
      </c>
      <c r="B13" s="97">
        <f>TabB18!N14</f>
        <v>8.1797333171641784E-2</v>
      </c>
      <c r="C13" s="398">
        <f>C33*TableB6!B165</f>
        <v>5.9640910628844843E-2</v>
      </c>
      <c r="D13" s="115">
        <f>D33*TableB6!C165</f>
        <v>6.0055300998253056E-2</v>
      </c>
      <c r="E13" s="115">
        <f>E33*TableB6!D165</f>
        <v>6.6936328709802415E-2</v>
      </c>
      <c r="F13" s="115">
        <f>F33*TableB6!E165</f>
        <v>7.4793614570063685E-2</v>
      </c>
      <c r="G13" s="115">
        <f>G33*TableB6!F165</f>
        <v>7.9817234875650664E-2</v>
      </c>
      <c r="H13" s="115">
        <f>H33*TableB6!G165</f>
        <v>9.4731365734109216E-2</v>
      </c>
      <c r="I13" s="401">
        <f>I33*TableB6!H165</f>
        <v>0.10856308663729809</v>
      </c>
    </row>
    <row r="14" spans="1:9" ht="18" customHeight="1" x14ac:dyDescent="0.25">
      <c r="A14" s="346">
        <v>1922</v>
      </c>
      <c r="B14" s="97">
        <f>TabB18!N15</f>
        <v>0.10857905494730886</v>
      </c>
      <c r="C14" s="398">
        <f>C34*TableB6!B166</f>
        <v>4.2854284761587202E-2</v>
      </c>
      <c r="D14" s="115">
        <f>D34*TableB6!C166</f>
        <v>5.5349709654178673E-2</v>
      </c>
      <c r="E14" s="115">
        <f>E34*TableB6!D166</f>
        <v>9.3367108902516399E-2</v>
      </c>
      <c r="F14" s="115">
        <f>F34*TableB6!E166</f>
        <v>0.10197967688022283</v>
      </c>
      <c r="G14" s="115">
        <f>G34*TableB6!F166</f>
        <v>0.10365143000574822</v>
      </c>
      <c r="H14" s="115">
        <f>H34*TableB6!G166</f>
        <v>0.11179250745301361</v>
      </c>
      <c r="I14" s="401">
        <f>I34*TableB6!H166</f>
        <v>0.13440736772727274</v>
      </c>
    </row>
    <row r="15" spans="1:9" ht="18" customHeight="1" x14ac:dyDescent="0.25">
      <c r="A15" s="346">
        <v>1927</v>
      </c>
      <c r="B15" s="97">
        <f>TabB18!N16</f>
        <v>9.259050854271357E-2</v>
      </c>
      <c r="C15" s="398">
        <f>C35*TableB6!B167</f>
        <v>4.2969955710955708E-2</v>
      </c>
      <c r="D15" s="115">
        <f>D35*TableB6!C167</f>
        <v>7.6978034458672878E-2</v>
      </c>
      <c r="E15" s="115">
        <f>E35*TableB6!D167</f>
        <v>6.4017985035499728E-2</v>
      </c>
      <c r="F15" s="115">
        <f>F35*TableB6!E167</f>
        <v>8.3749775241688279E-2</v>
      </c>
      <c r="G15" s="115">
        <f>G35*TableB6!F167</f>
        <v>0.10794696621508962</v>
      </c>
      <c r="H15" s="115">
        <f>H35*TableB6!G167</f>
        <v>0.11583534212128307</v>
      </c>
      <c r="I15" s="401">
        <f>I35*TableB6!H167</f>
        <v>0.13687880409874242</v>
      </c>
    </row>
    <row r="16" spans="1:9" ht="18" customHeight="1" x14ac:dyDescent="0.25">
      <c r="A16" s="346">
        <v>1932</v>
      </c>
      <c r="B16" s="97">
        <f>TabB18!N17</f>
        <v>0.10405090084046283</v>
      </c>
      <c r="C16" s="398">
        <f>C36*TableB6!B168</f>
        <v>5.7063837434554975E-2</v>
      </c>
      <c r="D16" s="115">
        <f>D36*TableB6!C168</f>
        <v>0.10501489868522815</v>
      </c>
      <c r="E16" s="115">
        <f>E36*TableB6!D168</f>
        <v>6.4941493611435239E-2</v>
      </c>
      <c r="F16" s="115">
        <f>F36*TableB6!E168</f>
        <v>8.8958217304964532E-2</v>
      </c>
      <c r="G16" s="115">
        <f>G36*TableB6!F168</f>
        <v>0.11985513774053384</v>
      </c>
      <c r="H16" s="115">
        <f>H36*TableB6!G168</f>
        <v>0.11544550352800953</v>
      </c>
      <c r="I16" s="401">
        <f>I36*TableB6!H168</f>
        <v>0.12933682967386312</v>
      </c>
    </row>
    <row r="17" spans="1:9" ht="18" customHeight="1" x14ac:dyDescent="0.25">
      <c r="A17" s="346">
        <v>1937</v>
      </c>
      <c r="B17" s="97">
        <f>TabB18!N18</f>
        <v>0.10406252330318586</v>
      </c>
      <c r="C17" s="398">
        <f>C37*TableB6!B169</f>
        <v>4.3272145444505798E-2</v>
      </c>
      <c r="D17" s="115">
        <f>D37*TableB6!C169</f>
        <v>5.2940329591836734E-2</v>
      </c>
      <c r="E17" s="115">
        <f>E37*TableB6!D169</f>
        <v>6.3907712480927678E-2</v>
      </c>
      <c r="F17" s="115">
        <f>F37*TableB6!E169</f>
        <v>8.0070289900623995E-2</v>
      </c>
      <c r="G17" s="115">
        <f>G37*TableB6!F169</f>
        <v>0.13354047976514993</v>
      </c>
      <c r="H17" s="115">
        <f>H37*TableB6!G169</f>
        <v>0.13602779781070323</v>
      </c>
      <c r="I17" s="401">
        <f>I37*TableB6!H169</f>
        <v>0.1339149254658385</v>
      </c>
    </row>
    <row r="18" spans="1:9" ht="18" customHeight="1" x14ac:dyDescent="0.25">
      <c r="A18" s="346">
        <v>1842</v>
      </c>
      <c r="B18" s="97">
        <f>TabB18!N19</f>
        <v>7.8663214803202985E-2</v>
      </c>
      <c r="C18" s="398">
        <f>C38*TableB6!B170</f>
        <v>5.6793498005203814E-2</v>
      </c>
      <c r="D18" s="115">
        <f>D38*TableB6!C170</f>
        <v>8.3556366134335383E-2</v>
      </c>
      <c r="E18" s="115">
        <f>E38*TableB6!D170</f>
        <v>0.10502984008543965</v>
      </c>
      <c r="F18" s="115">
        <f>F38*TableB6!E170</f>
        <v>0.11117991860766045</v>
      </c>
      <c r="G18" s="115">
        <f>G38*TableB6!F170</f>
        <v>0.10391686497175141</v>
      </c>
      <c r="H18" s="115">
        <f>H38*TableB6!G170</f>
        <v>0.16049978873239437</v>
      </c>
      <c r="I18" s="401">
        <f>I38*TableB6!H170</f>
        <v>0.15225541393916056</v>
      </c>
    </row>
    <row r="19" spans="1:9" ht="18" customHeight="1" x14ac:dyDescent="0.25">
      <c r="A19" s="346">
        <v>1947</v>
      </c>
      <c r="B19" s="97">
        <f>TabB18!N20</f>
        <v>0.11709053447572419</v>
      </c>
      <c r="C19" s="398">
        <f>C39*TableB6!B171</f>
        <v>2.2087073696498052E-2</v>
      </c>
      <c r="D19" s="115">
        <f>D39*TableB6!C171</f>
        <v>1.859601916679867E-2</v>
      </c>
      <c r="E19" s="115">
        <f>E39*TableB6!D171</f>
        <v>4.7752792866578603E-2</v>
      </c>
      <c r="F19" s="115">
        <f>F39*TableB6!E171</f>
        <v>0.10035761490326481</v>
      </c>
      <c r="G19" s="115">
        <f>G39*TableB6!F171</f>
        <v>0.10951563946175638</v>
      </c>
      <c r="H19" s="115">
        <f>H39*TableB6!G171</f>
        <v>9.7276933202357571E-2</v>
      </c>
      <c r="I19" s="401">
        <f>I39*TableB6!H171</f>
        <v>0.10516093874715837</v>
      </c>
    </row>
    <row r="20" spans="1:9" ht="18" customHeight="1" x14ac:dyDescent="0.25">
      <c r="A20" s="478">
        <v>1952</v>
      </c>
      <c r="B20" s="97"/>
      <c r="C20" s="398"/>
      <c r="D20" s="115"/>
      <c r="E20" s="115"/>
      <c r="F20" s="115"/>
      <c r="G20" s="115"/>
      <c r="H20" s="115"/>
      <c r="I20" s="401"/>
    </row>
    <row r="21" spans="1:9" ht="18" customHeight="1" x14ac:dyDescent="0.25">
      <c r="A21" s="478">
        <v>1957</v>
      </c>
      <c r="B21" s="97"/>
      <c r="C21" s="398"/>
      <c r="D21" s="115"/>
      <c r="E21" s="115"/>
      <c r="F21" s="115"/>
      <c r="G21" s="115"/>
      <c r="H21" s="115"/>
      <c r="I21" s="401"/>
    </row>
    <row r="22" spans="1:9" ht="18" customHeight="1" thickBot="1" x14ac:dyDescent="0.3">
      <c r="A22" s="478">
        <v>1962</v>
      </c>
      <c r="B22" s="402"/>
      <c r="C22" s="403"/>
      <c r="D22" s="404"/>
      <c r="E22" s="404"/>
      <c r="F22" s="404"/>
      <c r="G22" s="404"/>
      <c r="H22" s="404"/>
      <c r="I22" s="405"/>
    </row>
    <row r="23" spans="1:9" ht="18" customHeight="1" thickTop="1" thickBot="1" x14ac:dyDescent="0.3">
      <c r="A23" s="400" t="s">
        <v>607</v>
      </c>
      <c r="B23" s="266">
        <f t="shared" ref="B23:I23" si="0">AVERAGE(B8:B22)</f>
        <v>9.466867122481569E-2</v>
      </c>
      <c r="C23" s="267">
        <f t="shared" si="0"/>
        <v>5.4861917463019765E-2</v>
      </c>
      <c r="D23" s="268">
        <f t="shared" si="0"/>
        <v>6.2574366870054993E-2</v>
      </c>
      <c r="E23" s="268">
        <f t="shared" si="0"/>
        <v>7.7577837814056153E-2</v>
      </c>
      <c r="F23" s="268">
        <f t="shared" si="0"/>
        <v>9.4251180162339229E-2</v>
      </c>
      <c r="G23" s="268">
        <f t="shared" si="0"/>
        <v>0.10448820682819097</v>
      </c>
      <c r="H23" s="268">
        <f t="shared" si="0"/>
        <v>0.11660794258170022</v>
      </c>
      <c r="I23" s="269">
        <f t="shared" si="0"/>
        <v>0.13052434336972779</v>
      </c>
    </row>
    <row r="24" spans="1:9" ht="18" customHeight="1" thickTop="1" x14ac:dyDescent="0.25">
      <c r="A24" s="705"/>
      <c r="B24" s="706" t="s">
        <v>358</v>
      </c>
      <c r="C24" s="621"/>
      <c r="D24" s="621"/>
      <c r="E24" s="707"/>
      <c r="F24" s="707"/>
      <c r="G24" s="707"/>
      <c r="H24" s="707"/>
      <c r="I24" s="708"/>
    </row>
    <row r="25" spans="1:9" ht="18" customHeight="1" x14ac:dyDescent="0.25">
      <c r="A25" s="595"/>
      <c r="B25" s="709"/>
      <c r="C25" s="604"/>
      <c r="D25" s="604"/>
      <c r="E25" s="604"/>
      <c r="F25" s="604"/>
      <c r="G25" s="604"/>
      <c r="H25" s="604"/>
      <c r="I25" s="605"/>
    </row>
    <row r="26" spans="1:9" ht="18" customHeight="1" x14ac:dyDescent="0.25">
      <c r="A26" s="596"/>
      <c r="B26" s="95" t="s">
        <v>117</v>
      </c>
      <c r="C26" s="12" t="s">
        <v>23</v>
      </c>
      <c r="D26" s="11" t="s">
        <v>24</v>
      </c>
      <c r="E26" s="11" t="s">
        <v>25</v>
      </c>
      <c r="F26" s="11" t="s">
        <v>26</v>
      </c>
      <c r="G26" s="11" t="s">
        <v>27</v>
      </c>
      <c r="H26" s="11" t="s">
        <v>28</v>
      </c>
      <c r="I26" s="155" t="s">
        <v>29</v>
      </c>
    </row>
    <row r="27" spans="1:9" ht="3" customHeight="1" x14ac:dyDescent="0.25">
      <c r="A27" s="171"/>
      <c r="B27" s="91"/>
      <c r="C27" s="91" t="s">
        <v>359</v>
      </c>
      <c r="D27" s="92" t="s">
        <v>360</v>
      </c>
      <c r="E27" s="92" t="s">
        <v>361</v>
      </c>
      <c r="F27" s="92" t="s">
        <v>298</v>
      </c>
      <c r="G27" s="92" t="s">
        <v>362</v>
      </c>
      <c r="H27" s="92" t="s">
        <v>363</v>
      </c>
      <c r="I27" s="222" t="s">
        <v>364</v>
      </c>
    </row>
    <row r="28" spans="1:9" ht="18" customHeight="1" x14ac:dyDescent="0.25">
      <c r="A28" s="280">
        <v>1872</v>
      </c>
      <c r="B28" s="53">
        <f>TabB18!E9</f>
        <v>0.32220989999999999</v>
      </c>
      <c r="C28" s="16">
        <v>0.57627119999999998</v>
      </c>
      <c r="D28" s="17">
        <v>0.24301680000000001</v>
      </c>
      <c r="E28" s="17">
        <v>0.31535269999999999</v>
      </c>
      <c r="F28" s="17">
        <v>0.27168949999999997</v>
      </c>
      <c r="G28" s="17">
        <v>0.3185596</v>
      </c>
      <c r="H28" s="17">
        <v>0.35714289999999999</v>
      </c>
      <c r="I28" s="156">
        <v>0.35714289999999999</v>
      </c>
    </row>
    <row r="29" spans="1:9" ht="18" customHeight="1" x14ac:dyDescent="0.25">
      <c r="A29" s="280">
        <v>1882</v>
      </c>
      <c r="B29" s="53">
        <f>TabB18!E10</f>
        <v>0.36673519999999998</v>
      </c>
      <c r="C29" s="16">
        <v>0.56452659999999999</v>
      </c>
      <c r="D29" s="17">
        <v>0.30633650000000001</v>
      </c>
      <c r="E29" s="17">
        <v>0.40192109999999998</v>
      </c>
      <c r="F29" s="17">
        <v>0.33475270000000001</v>
      </c>
      <c r="G29" s="17">
        <v>0.29746430000000001</v>
      </c>
      <c r="H29" s="17">
        <v>0.32872440000000003</v>
      </c>
      <c r="I29" s="156">
        <v>0.2089356</v>
      </c>
    </row>
    <row r="30" spans="1:9" ht="18" customHeight="1" x14ac:dyDescent="0.25">
      <c r="A30" s="280">
        <v>1892</v>
      </c>
      <c r="B30" s="53">
        <f>TabB18!E11</f>
        <v>0.3313429</v>
      </c>
      <c r="C30" s="16">
        <v>0.59690719999999997</v>
      </c>
      <c r="D30" s="17">
        <v>0.38996459999999999</v>
      </c>
      <c r="E30" s="17">
        <v>0.34113539999999998</v>
      </c>
      <c r="F30" s="17">
        <v>0.34947859999999997</v>
      </c>
      <c r="G30" s="17">
        <v>0.24073800000000001</v>
      </c>
      <c r="H30" s="17">
        <v>0.30688539999999997</v>
      </c>
      <c r="I30" s="156">
        <v>0.23986489999999999</v>
      </c>
    </row>
    <row r="31" spans="1:9" ht="18" customHeight="1" x14ac:dyDescent="0.25">
      <c r="A31" s="289">
        <v>1897</v>
      </c>
      <c r="B31" s="53">
        <f>TabB18!E12</f>
        <v>0.31609809999999999</v>
      </c>
      <c r="C31" s="16">
        <v>0.49751240000000002</v>
      </c>
      <c r="D31" s="17">
        <v>0.35665910000000001</v>
      </c>
      <c r="E31" s="17">
        <v>0.30782609999999999</v>
      </c>
      <c r="F31" s="17">
        <v>0.33419019999999999</v>
      </c>
      <c r="G31" s="17">
        <v>0.29896909999999999</v>
      </c>
      <c r="H31" s="17">
        <v>0.3068592</v>
      </c>
      <c r="I31" s="156">
        <v>0.32954549999999999</v>
      </c>
    </row>
    <row r="32" spans="1:9" ht="18" customHeight="1" x14ac:dyDescent="0.25">
      <c r="A32" s="342">
        <v>1907</v>
      </c>
      <c r="B32" s="53">
        <f>TabB18!E13</f>
        <v>0.35398020000000002</v>
      </c>
      <c r="C32" s="16">
        <v>0.4084507</v>
      </c>
      <c r="D32" s="17">
        <v>0.31236439999999999</v>
      </c>
      <c r="E32" s="17">
        <v>0.35939470000000001</v>
      </c>
      <c r="F32" s="17">
        <v>0.37130340000000001</v>
      </c>
      <c r="G32" s="17">
        <v>0.35379650000000001</v>
      </c>
      <c r="H32" s="17">
        <v>0.3125</v>
      </c>
      <c r="I32" s="156">
        <v>0.36734689999999998</v>
      </c>
    </row>
    <row r="33" spans="1:9" ht="18" customHeight="1" x14ac:dyDescent="0.25">
      <c r="A33" s="280">
        <v>1912</v>
      </c>
      <c r="B33" s="53">
        <f>TabB18!E14</f>
        <v>0.2923791</v>
      </c>
      <c r="C33" s="16">
        <v>0.39751550000000002</v>
      </c>
      <c r="D33" s="17">
        <v>0.30891089999999999</v>
      </c>
      <c r="E33" s="17">
        <v>0.25940340000000001</v>
      </c>
      <c r="F33" s="17">
        <v>0.2648084</v>
      </c>
      <c r="G33" s="17">
        <v>0.26693230000000001</v>
      </c>
      <c r="H33" s="17">
        <v>0.2987013</v>
      </c>
      <c r="I33" s="156">
        <v>0.31775700000000001</v>
      </c>
    </row>
    <row r="34" spans="1:9" ht="18" customHeight="1" x14ac:dyDescent="0.25">
      <c r="A34" s="280">
        <v>1922</v>
      </c>
      <c r="B34" s="53">
        <f>TabB18!E15</f>
        <v>0.33508660000000001</v>
      </c>
      <c r="C34" s="16">
        <v>0.28000000000000003</v>
      </c>
      <c r="D34" s="17">
        <v>0.24649860000000001</v>
      </c>
      <c r="E34" s="17">
        <v>0.33756350000000002</v>
      </c>
      <c r="F34" s="17">
        <v>0.33485399999999998</v>
      </c>
      <c r="G34" s="17">
        <v>0.32646760000000002</v>
      </c>
      <c r="H34" s="17">
        <v>0.35323379999999999</v>
      </c>
      <c r="I34" s="156">
        <v>0.40506330000000002</v>
      </c>
    </row>
    <row r="35" spans="1:9" ht="18" customHeight="1" x14ac:dyDescent="0.25">
      <c r="A35" s="280">
        <v>1927</v>
      </c>
      <c r="B35" s="53">
        <f>TabB18!E16</f>
        <v>0.27096340000000002</v>
      </c>
      <c r="C35" s="16">
        <v>0.31782949999999999</v>
      </c>
      <c r="D35" s="17">
        <v>0.32413789999999998</v>
      </c>
      <c r="E35" s="17">
        <v>0.20105819999999999</v>
      </c>
      <c r="F35" s="17">
        <v>0.2239488</v>
      </c>
      <c r="G35" s="17">
        <v>0.28630709999999998</v>
      </c>
      <c r="H35" s="17">
        <v>0.3259109</v>
      </c>
      <c r="I35" s="156">
        <v>0.3939394</v>
      </c>
    </row>
    <row r="36" spans="1:9" ht="18" customHeight="1" x14ac:dyDescent="0.25">
      <c r="A36" s="280">
        <v>1932</v>
      </c>
      <c r="B36" s="53">
        <f>TabB18!E17</f>
        <v>0.27280460000000001</v>
      </c>
      <c r="C36" s="16">
        <v>0.4112903</v>
      </c>
      <c r="D36" s="17">
        <v>0.42565599999999998</v>
      </c>
      <c r="E36" s="17">
        <v>0.2007389</v>
      </c>
      <c r="F36" s="17">
        <v>0.2170088</v>
      </c>
      <c r="G36" s="17">
        <v>0.29211290000000001</v>
      </c>
      <c r="H36" s="17">
        <v>0.31184410000000001</v>
      </c>
      <c r="I36" s="156">
        <v>0.36144579999999998</v>
      </c>
    </row>
    <row r="37" spans="1:9" ht="18" customHeight="1" x14ac:dyDescent="0.25">
      <c r="A37" s="280">
        <v>1937</v>
      </c>
      <c r="B37" s="53">
        <f>TabB18!E18</f>
        <v>0.24631810000000001</v>
      </c>
      <c r="C37" s="16">
        <v>0.21951219999999999</v>
      </c>
      <c r="D37" s="17">
        <v>0.21090049999999999</v>
      </c>
      <c r="E37" s="17">
        <v>0.18085109999999999</v>
      </c>
      <c r="F37" s="17">
        <v>0.1897394</v>
      </c>
      <c r="G37" s="17">
        <v>0.30182680000000001</v>
      </c>
      <c r="H37" s="17">
        <v>0.33017590000000002</v>
      </c>
      <c r="I37" s="156">
        <v>0.35114499999999998</v>
      </c>
    </row>
    <row r="38" spans="1:9" ht="18" customHeight="1" x14ac:dyDescent="0.25">
      <c r="A38" s="387">
        <v>1937</v>
      </c>
      <c r="B38" s="53">
        <f>TabB18!E19</f>
        <v>0.25680330000000001</v>
      </c>
      <c r="C38" s="16">
        <v>0.24804129999999999</v>
      </c>
      <c r="D38" s="17">
        <v>0.28014410000000001</v>
      </c>
      <c r="E38" s="17">
        <v>0.28286559999999999</v>
      </c>
      <c r="F38" s="17">
        <v>0.2380051</v>
      </c>
      <c r="G38" s="17">
        <v>0.21377979999999999</v>
      </c>
      <c r="H38" s="17">
        <v>0.3459834</v>
      </c>
      <c r="I38" s="156">
        <v>0.362759</v>
      </c>
    </row>
    <row r="39" spans="1:9" ht="18" customHeight="1" x14ac:dyDescent="0.25">
      <c r="A39" s="313">
        <v>1947</v>
      </c>
      <c r="B39" s="53">
        <f>TabB18!E20</f>
        <v>0.26089899999999999</v>
      </c>
      <c r="C39" s="16">
        <v>0.23359579999999999</v>
      </c>
      <c r="D39" s="17">
        <v>0.1963155</v>
      </c>
      <c r="E39" s="17">
        <v>0.31709530000000002</v>
      </c>
      <c r="F39" s="17">
        <v>0.2998943</v>
      </c>
      <c r="G39" s="17">
        <v>0.25250830000000002</v>
      </c>
      <c r="H39" s="17">
        <v>0.23269400000000001</v>
      </c>
      <c r="I39" s="156">
        <v>0.2372263</v>
      </c>
    </row>
    <row r="40" spans="1:9" ht="18" customHeight="1" x14ac:dyDescent="0.25">
      <c r="A40" s="478">
        <v>1952</v>
      </c>
      <c r="B40" s="53">
        <f>TabB18!E21</f>
        <v>0.2318952</v>
      </c>
      <c r="C40" s="16">
        <v>0.27777780000000002</v>
      </c>
      <c r="D40" s="17">
        <v>0.28048780000000001</v>
      </c>
      <c r="E40" s="17">
        <v>0.25822790000000001</v>
      </c>
      <c r="F40" s="17">
        <v>0.2421384</v>
      </c>
      <c r="G40" s="17">
        <v>0.20742749999999999</v>
      </c>
      <c r="H40" s="17">
        <v>0.20045299999999999</v>
      </c>
      <c r="I40" s="156">
        <v>0.38325989999999999</v>
      </c>
    </row>
    <row r="41" spans="1:9" ht="18" customHeight="1" x14ac:dyDescent="0.25">
      <c r="A41" s="478">
        <v>1957</v>
      </c>
      <c r="B41" s="53">
        <f>TabB18!E22</f>
        <v>0.26408910000000002</v>
      </c>
      <c r="C41" s="16">
        <v>0</v>
      </c>
      <c r="D41" s="17">
        <v>0.2153272</v>
      </c>
      <c r="E41" s="17">
        <v>0.31720100000000001</v>
      </c>
      <c r="F41" s="17">
        <v>0.28326980000000002</v>
      </c>
      <c r="G41" s="17">
        <v>0.25211470000000002</v>
      </c>
      <c r="H41" s="17">
        <v>0.24111659999999999</v>
      </c>
      <c r="I41" s="156">
        <v>0.30152269999999998</v>
      </c>
    </row>
    <row r="42" spans="1:9" ht="18" customHeight="1" thickBot="1" x14ac:dyDescent="0.3">
      <c r="A42" s="478">
        <v>1962</v>
      </c>
      <c r="B42" s="53"/>
      <c r="C42" s="16"/>
      <c r="D42" s="17"/>
      <c r="E42" s="108"/>
      <c r="F42" s="108"/>
      <c r="G42" s="108"/>
      <c r="H42" s="108"/>
      <c r="I42" s="192"/>
    </row>
    <row r="43" spans="1:9" ht="18" customHeight="1" thickTop="1" thickBot="1" x14ac:dyDescent="0.3">
      <c r="A43" s="400" t="s">
        <v>607</v>
      </c>
      <c r="B43" s="266">
        <f>AVERAGE(B28:B42)</f>
        <v>0.2944003357142857</v>
      </c>
      <c r="C43" s="267">
        <v>0.27777780000000002</v>
      </c>
      <c r="D43" s="268">
        <f t="shared" ref="D43:I43" si="1">AVERAGE(D28:D42)</f>
        <v>0.29262285000000005</v>
      </c>
      <c r="E43" s="108">
        <f t="shared" si="1"/>
        <v>0.29147392142857143</v>
      </c>
      <c r="F43" s="108">
        <f t="shared" si="1"/>
        <v>0.28250581428571431</v>
      </c>
      <c r="G43" s="108">
        <f t="shared" si="1"/>
        <v>0.27921460714285717</v>
      </c>
      <c r="H43" s="108">
        <f t="shared" si="1"/>
        <v>0.30373034999999998</v>
      </c>
      <c r="I43" s="192">
        <f t="shared" si="1"/>
        <v>0.32978244285714281</v>
      </c>
    </row>
    <row r="44" spans="1:9" ht="18" customHeight="1" thickTop="1" x14ac:dyDescent="0.25">
      <c r="A44" s="705"/>
      <c r="B44" s="706" t="s">
        <v>357</v>
      </c>
      <c r="C44" s="621"/>
      <c r="D44" s="621"/>
      <c r="E44" s="707"/>
      <c r="F44" s="707"/>
      <c r="G44" s="707"/>
      <c r="H44" s="707"/>
      <c r="I44" s="708"/>
    </row>
    <row r="45" spans="1:9" ht="18" customHeight="1" x14ac:dyDescent="0.25">
      <c r="A45" s="595"/>
      <c r="B45" s="709"/>
      <c r="C45" s="604"/>
      <c r="D45" s="604"/>
      <c r="E45" s="604"/>
      <c r="F45" s="604"/>
      <c r="G45" s="604"/>
      <c r="H45" s="604"/>
      <c r="I45" s="605"/>
    </row>
    <row r="46" spans="1:9" ht="18" customHeight="1" x14ac:dyDescent="0.25">
      <c r="A46" s="596"/>
      <c r="B46" s="95" t="s">
        <v>117</v>
      </c>
      <c r="C46" s="12" t="s">
        <v>23</v>
      </c>
      <c r="D46" s="11" t="s">
        <v>24</v>
      </c>
      <c r="E46" s="11" t="s">
        <v>25</v>
      </c>
      <c r="F46" s="11" t="s">
        <v>26</v>
      </c>
      <c r="G46" s="11" t="s">
        <v>27</v>
      </c>
      <c r="H46" s="11" t="s">
        <v>28</v>
      </c>
      <c r="I46" s="155" t="s">
        <v>29</v>
      </c>
    </row>
    <row r="47" spans="1:9" ht="1.5" customHeight="1" x14ac:dyDescent="0.25">
      <c r="A47" s="171"/>
      <c r="B47" s="90"/>
      <c r="C47" s="53" t="s">
        <v>353</v>
      </c>
      <c r="D47" s="56" t="s">
        <v>354</v>
      </c>
      <c r="E47" s="56" t="s">
        <v>355</v>
      </c>
      <c r="F47" s="56" t="s">
        <v>301</v>
      </c>
      <c r="G47" s="56" t="s">
        <v>608</v>
      </c>
      <c r="H47" s="56" t="s">
        <v>356</v>
      </c>
      <c r="I47" s="223" t="s">
        <v>609</v>
      </c>
    </row>
    <row r="48" spans="1:9" ht="18" customHeight="1" x14ac:dyDescent="0.25">
      <c r="A48" s="280">
        <v>1872</v>
      </c>
      <c r="B48" s="53">
        <f>TabB18!O9</f>
        <v>0.6256196310170492</v>
      </c>
      <c r="C48" s="16">
        <v>0.77104850000000003</v>
      </c>
      <c r="D48" s="17">
        <v>0.60337160000000001</v>
      </c>
      <c r="E48" s="17">
        <v>0.79427519999999996</v>
      </c>
      <c r="F48" s="17">
        <v>0.46511000000000002</v>
      </c>
      <c r="G48" s="17">
        <v>0.49408580000000002</v>
      </c>
      <c r="H48" s="17">
        <v>0.73980829999999997</v>
      </c>
      <c r="I48" s="156">
        <v>0.54528149999999997</v>
      </c>
    </row>
    <row r="49" spans="1:9" ht="18" customHeight="1" x14ac:dyDescent="0.25">
      <c r="A49" s="280">
        <v>1882</v>
      </c>
      <c r="B49" s="53">
        <f>TabB18!O10</f>
        <v>0.61924457632978425</v>
      </c>
      <c r="C49" s="16">
        <v>0.80604909999999996</v>
      </c>
      <c r="D49" s="17">
        <v>0.70469700000000002</v>
      </c>
      <c r="E49" s="17">
        <v>0.79750049999999995</v>
      </c>
      <c r="F49" s="17">
        <v>0.67865600000000004</v>
      </c>
      <c r="G49" s="17">
        <v>0.55985510000000005</v>
      </c>
      <c r="H49" s="17">
        <v>0.38897120000000002</v>
      </c>
      <c r="I49" s="156">
        <v>0.72516979999999998</v>
      </c>
    </row>
    <row r="50" spans="1:9" ht="18" customHeight="1" x14ac:dyDescent="0.25">
      <c r="A50" s="280">
        <v>1892</v>
      </c>
      <c r="B50" s="53">
        <f>TabB18!O11</f>
        <v>0.58644061458707364</v>
      </c>
      <c r="C50" s="16">
        <v>0.79336399999999996</v>
      </c>
      <c r="D50" s="17">
        <v>0.84390299999999996</v>
      </c>
      <c r="E50" s="17">
        <v>0.64823600000000003</v>
      </c>
      <c r="F50" s="17">
        <v>0.61872700000000003</v>
      </c>
      <c r="G50" s="17">
        <v>0.49150870000000002</v>
      </c>
      <c r="H50" s="17">
        <v>0.50221539999999998</v>
      </c>
      <c r="I50" s="156">
        <v>0.65214780000000006</v>
      </c>
    </row>
    <row r="51" spans="1:9" ht="18" customHeight="1" x14ac:dyDescent="0.25">
      <c r="A51" s="289">
        <v>1897</v>
      </c>
      <c r="B51" s="53">
        <f>TabB18!O12</f>
        <v>0.66621608272535471</v>
      </c>
      <c r="C51" s="16">
        <v>0.84668860000000001</v>
      </c>
      <c r="D51" s="17">
        <v>0.85028049999999999</v>
      </c>
      <c r="E51" s="17">
        <v>0.72775780000000001</v>
      </c>
      <c r="F51" s="17">
        <v>0.75374969999999997</v>
      </c>
      <c r="G51" s="17">
        <v>0.59253699999999998</v>
      </c>
      <c r="H51" s="17">
        <v>0.61481739999999996</v>
      </c>
      <c r="I51" s="156">
        <v>0.72117200000000004</v>
      </c>
    </row>
    <row r="52" spans="1:9" ht="18" customHeight="1" x14ac:dyDescent="0.25">
      <c r="A52" s="342">
        <v>1907</v>
      </c>
      <c r="B52" s="53">
        <f>TabB18!O13</f>
        <v>0.65199865996816286</v>
      </c>
      <c r="C52" s="16">
        <v>0.95366640000000003</v>
      </c>
      <c r="D52" s="17">
        <v>0.84882979999999997</v>
      </c>
      <c r="E52" s="17">
        <v>0.64640580000000003</v>
      </c>
      <c r="F52" s="17">
        <v>0.70236489999999996</v>
      </c>
      <c r="G52" s="17">
        <v>0.56840849999999998</v>
      </c>
      <c r="H52" s="17">
        <v>0.6460996</v>
      </c>
      <c r="I52" s="156">
        <v>0.58836310000000003</v>
      </c>
    </row>
    <row r="53" spans="1:9" ht="18" customHeight="1" x14ac:dyDescent="0.25">
      <c r="A53" s="280">
        <v>1912</v>
      </c>
      <c r="B53" s="53">
        <f>TabB18!O14</f>
        <v>0.6374039543745712</v>
      </c>
      <c r="C53" s="16">
        <v>0.56867719999999999</v>
      </c>
      <c r="D53" s="17">
        <v>0.73507889999999998</v>
      </c>
      <c r="E53" s="17">
        <v>0.68406750000000005</v>
      </c>
      <c r="F53" s="17">
        <v>0.67079599999999995</v>
      </c>
      <c r="G53" s="17">
        <v>0.64747980000000005</v>
      </c>
      <c r="H53" s="17">
        <v>0.63933240000000002</v>
      </c>
      <c r="I53" s="156">
        <v>0.37921500000000002</v>
      </c>
    </row>
    <row r="54" spans="1:9" ht="18" customHeight="1" x14ac:dyDescent="0.25">
      <c r="A54" s="280">
        <v>1922</v>
      </c>
      <c r="B54" s="53">
        <f>TabB18!O15</f>
        <v>0.54838468596762457</v>
      </c>
      <c r="C54" s="16">
        <v>0.85340170000000004</v>
      </c>
      <c r="D54" s="17">
        <v>0.74409689999999995</v>
      </c>
      <c r="E54" s="17">
        <v>0.70239390000000002</v>
      </c>
      <c r="F54" s="17">
        <v>0.59243710000000005</v>
      </c>
      <c r="G54" s="17">
        <v>0.62981580000000004</v>
      </c>
      <c r="H54" s="17">
        <v>0.29805160000000003</v>
      </c>
      <c r="I54" s="156">
        <v>0.53726269999999998</v>
      </c>
    </row>
    <row r="55" spans="1:9" ht="18" customHeight="1" x14ac:dyDescent="0.25">
      <c r="A55" s="280">
        <v>1927</v>
      </c>
      <c r="B55" s="53">
        <f>TabB18!O16</f>
        <v>0.51264703346187979</v>
      </c>
      <c r="C55" s="16">
        <v>0.83612810000000004</v>
      </c>
      <c r="D55" s="17">
        <v>0.70786899999999997</v>
      </c>
      <c r="E55" s="17">
        <v>0.59391559999999999</v>
      </c>
      <c r="F55" s="17">
        <v>0.42591800000000002</v>
      </c>
      <c r="G55" s="17">
        <v>0.59829909999999997</v>
      </c>
      <c r="H55" s="17">
        <v>0.58735530000000002</v>
      </c>
      <c r="I55" s="156">
        <v>0.3713823</v>
      </c>
    </row>
    <row r="56" spans="1:9" ht="18" customHeight="1" x14ac:dyDescent="0.25">
      <c r="A56" s="280">
        <v>1932</v>
      </c>
      <c r="B56" s="53">
        <f>TabB18!O17</f>
        <v>0.53972313970082786</v>
      </c>
      <c r="C56" s="16">
        <v>0.80786539999999996</v>
      </c>
      <c r="D56" s="17">
        <v>0.7522025</v>
      </c>
      <c r="E56" s="17">
        <v>0.54057230000000001</v>
      </c>
      <c r="F56" s="17">
        <v>0.37000860000000002</v>
      </c>
      <c r="G56" s="17">
        <v>0.57903210000000005</v>
      </c>
      <c r="H56" s="17">
        <v>0.67718610000000001</v>
      </c>
      <c r="I56" s="156">
        <v>0.49783719999999998</v>
      </c>
    </row>
    <row r="57" spans="1:9" ht="18" customHeight="1" x14ac:dyDescent="0.25">
      <c r="A57" s="280">
        <v>1937</v>
      </c>
      <c r="B57" s="53">
        <f>TabB18!O18</f>
        <v>0.57201467236356029</v>
      </c>
      <c r="C57" s="16">
        <v>0.74305840000000001</v>
      </c>
      <c r="D57" s="17">
        <v>0.71023990000000004</v>
      </c>
      <c r="E57" s="17">
        <v>0.31534190000000001</v>
      </c>
      <c r="F57" s="17">
        <v>0.58862219999999998</v>
      </c>
      <c r="G57" s="17">
        <v>0.69653500000000002</v>
      </c>
      <c r="H57" s="17">
        <v>0.6078962</v>
      </c>
      <c r="I57" s="156">
        <v>0.63500800000000002</v>
      </c>
    </row>
    <row r="58" spans="1:9" ht="18" customHeight="1" x14ac:dyDescent="0.25">
      <c r="A58" s="387">
        <v>1942</v>
      </c>
      <c r="B58" s="53">
        <f>TabB18!O19</f>
        <v>0.6274289494862203</v>
      </c>
      <c r="C58" s="16">
        <v>0.63909910000000003</v>
      </c>
      <c r="D58" s="17">
        <v>0.49554330000000002</v>
      </c>
      <c r="E58" s="17">
        <v>0.5796808</v>
      </c>
      <c r="F58" s="17">
        <v>0.69830199999999998</v>
      </c>
      <c r="G58" s="17">
        <v>0.51080959999999997</v>
      </c>
      <c r="H58" s="17">
        <v>0.66368490000000002</v>
      </c>
      <c r="I58" s="156">
        <v>0.75489439999999997</v>
      </c>
    </row>
    <row r="59" spans="1:9" ht="18" customHeight="1" x14ac:dyDescent="0.25">
      <c r="A59" s="313">
        <v>1947</v>
      </c>
      <c r="B59" s="53">
        <f>TabB18!O20</f>
        <v>0.45615999102384469</v>
      </c>
      <c r="C59" s="16">
        <v>0.49335780000000001</v>
      </c>
      <c r="D59" s="17">
        <v>0.26488620000000002</v>
      </c>
      <c r="E59" s="17">
        <v>0.53628620000000005</v>
      </c>
      <c r="F59" s="17">
        <v>0.44927339999999999</v>
      </c>
      <c r="G59" s="17">
        <v>0.54959760000000002</v>
      </c>
      <c r="H59" s="17">
        <v>0.35436899999999999</v>
      </c>
      <c r="I59" s="156">
        <v>0.527281</v>
      </c>
    </row>
    <row r="60" spans="1:9" ht="18" customHeight="1" x14ac:dyDescent="0.25">
      <c r="A60" s="478">
        <v>1952</v>
      </c>
      <c r="B60" s="53">
        <f>TabB18!O21</f>
        <v>0.40426103106407829</v>
      </c>
      <c r="C60" s="16">
        <v>0.77634449999999999</v>
      </c>
      <c r="D60" s="17">
        <v>0.29881790000000003</v>
      </c>
      <c r="E60" s="17">
        <v>0.31627430000000001</v>
      </c>
      <c r="F60" s="17">
        <v>0.45264720000000003</v>
      </c>
      <c r="G60" s="17">
        <v>0.35755799999999999</v>
      </c>
      <c r="H60" s="17">
        <v>0.44297989999999998</v>
      </c>
      <c r="I60" s="156">
        <v>0.46490160000000003</v>
      </c>
    </row>
    <row r="61" spans="1:9" ht="18" customHeight="1" x14ac:dyDescent="0.25">
      <c r="A61" s="478">
        <v>1957</v>
      </c>
      <c r="B61" s="53">
        <f>TabB18!O22</f>
        <v>0.52631802979168696</v>
      </c>
      <c r="C61" s="16"/>
      <c r="D61" s="17">
        <v>0.43601129999999999</v>
      </c>
      <c r="E61" s="17">
        <v>0.4184792</v>
      </c>
      <c r="F61" s="17">
        <v>0.56451070000000003</v>
      </c>
      <c r="G61" s="17">
        <v>0.49487639999999999</v>
      </c>
      <c r="H61" s="17">
        <v>0.47135060000000001</v>
      </c>
      <c r="I61" s="156">
        <v>0.65725259999999996</v>
      </c>
    </row>
    <row r="62" spans="1:9" ht="18" customHeight="1" thickBot="1" x14ac:dyDescent="0.3">
      <c r="A62" s="478">
        <v>1962</v>
      </c>
      <c r="B62" s="53"/>
      <c r="C62" s="219"/>
      <c r="D62" s="108"/>
      <c r="E62" s="108"/>
      <c r="F62" s="108"/>
      <c r="G62" s="108"/>
      <c r="H62" s="108"/>
      <c r="I62" s="192"/>
    </row>
    <row r="63" spans="1:9" ht="18" customHeight="1" thickTop="1" thickBot="1" x14ac:dyDescent="0.3">
      <c r="A63" s="117" t="s">
        <v>607</v>
      </c>
      <c r="B63" s="261">
        <f t="shared" ref="B63:I63" si="2">AVERAGE(B48:B62)</f>
        <v>0.5695615037044085</v>
      </c>
      <c r="C63" s="219">
        <f t="shared" si="2"/>
        <v>0.76067298461538457</v>
      </c>
      <c r="D63" s="108">
        <f t="shared" si="2"/>
        <v>0.6425591285714285</v>
      </c>
      <c r="E63" s="108">
        <f t="shared" si="2"/>
        <v>0.59294192857142858</v>
      </c>
      <c r="F63" s="108">
        <f t="shared" si="2"/>
        <v>0.5736516285714286</v>
      </c>
      <c r="G63" s="108">
        <f t="shared" si="2"/>
        <v>0.55502846428571428</v>
      </c>
      <c r="H63" s="108">
        <f t="shared" si="2"/>
        <v>0.54529413571428575</v>
      </c>
      <c r="I63" s="192">
        <f t="shared" si="2"/>
        <v>0.57551207142857141</v>
      </c>
    </row>
    <row r="64" spans="1:9" ht="18" customHeight="1" thickTop="1" x14ac:dyDescent="0.25">
      <c r="A64" s="594"/>
      <c r="B64" s="716" t="s">
        <v>366</v>
      </c>
      <c r="C64" s="606"/>
      <c r="D64" s="606"/>
      <c r="E64" s="607"/>
      <c r="F64" s="607"/>
      <c r="G64" s="607"/>
      <c r="H64" s="607"/>
      <c r="I64" s="608"/>
    </row>
    <row r="65" spans="1:9" ht="18" customHeight="1" x14ac:dyDescent="0.25">
      <c r="A65" s="595"/>
      <c r="B65" s="709"/>
      <c r="C65" s="604"/>
      <c r="D65" s="604"/>
      <c r="E65" s="604"/>
      <c r="F65" s="604"/>
      <c r="G65" s="604"/>
      <c r="H65" s="604"/>
      <c r="I65" s="605"/>
    </row>
    <row r="66" spans="1:9" ht="18" customHeight="1" x14ac:dyDescent="0.25">
      <c r="A66" s="596"/>
      <c r="B66" s="95" t="s">
        <v>117</v>
      </c>
      <c r="C66" s="12" t="s">
        <v>23</v>
      </c>
      <c r="D66" s="11" t="s">
        <v>24</v>
      </c>
      <c r="E66" s="11" t="s">
        <v>25</v>
      </c>
      <c r="F66" s="11" t="s">
        <v>26</v>
      </c>
      <c r="G66" s="11" t="s">
        <v>27</v>
      </c>
      <c r="H66" s="11" t="s">
        <v>28</v>
      </c>
      <c r="I66" s="155" t="s">
        <v>29</v>
      </c>
    </row>
    <row r="67" spans="1:9" ht="2.1" customHeight="1" x14ac:dyDescent="0.25">
      <c r="A67" s="112" t="s">
        <v>594</v>
      </c>
      <c r="B67" s="90"/>
      <c r="C67" s="90" t="s">
        <v>367</v>
      </c>
      <c r="D67" s="56" t="s">
        <v>368</v>
      </c>
      <c r="E67" s="56" t="s">
        <v>369</v>
      </c>
      <c r="F67" s="56" t="s">
        <v>304</v>
      </c>
      <c r="G67" s="56" t="s">
        <v>370</v>
      </c>
      <c r="H67" s="56" t="s">
        <v>371</v>
      </c>
      <c r="I67" s="223" t="s">
        <v>372</v>
      </c>
    </row>
    <row r="68" spans="1:9" ht="18" customHeight="1" x14ac:dyDescent="0.25">
      <c r="A68" s="280">
        <v>1872</v>
      </c>
      <c r="B68" s="53">
        <f>TabB18!P9</f>
        <v>0.71937363504770602</v>
      </c>
      <c r="C68" s="16">
        <v>0.8536648</v>
      </c>
      <c r="D68" s="17">
        <v>0.70760140000000005</v>
      </c>
      <c r="E68" s="17">
        <v>0.83208839999999995</v>
      </c>
      <c r="F68" s="17">
        <v>0.58488600000000002</v>
      </c>
      <c r="G68" s="17">
        <v>0.63368979999999997</v>
      </c>
      <c r="H68" s="17">
        <v>0.79780759999999995</v>
      </c>
      <c r="I68" s="156">
        <v>0.58590509999999996</v>
      </c>
    </row>
    <row r="69" spans="1:9" ht="18" customHeight="1" x14ac:dyDescent="0.25">
      <c r="A69" s="280">
        <v>1882</v>
      </c>
      <c r="B69" s="53">
        <f>TabB18!P10</f>
        <v>0.71830810446127868</v>
      </c>
      <c r="C69" s="16">
        <v>0.8411286</v>
      </c>
      <c r="D69" s="17">
        <v>0.795427</v>
      </c>
      <c r="E69" s="17">
        <v>0.83986680000000002</v>
      </c>
      <c r="F69" s="17">
        <v>0.73586850000000004</v>
      </c>
      <c r="G69" s="17">
        <v>0.71105439999999998</v>
      </c>
      <c r="H69" s="17">
        <v>0.53571000000000002</v>
      </c>
      <c r="I69" s="156">
        <v>0.82956090000000005</v>
      </c>
    </row>
    <row r="70" spans="1:9" ht="18" customHeight="1" x14ac:dyDescent="0.25">
      <c r="A70" s="280">
        <v>1892</v>
      </c>
      <c r="B70" s="53">
        <f>TabB18!P11</f>
        <v>0.68990662905671363</v>
      </c>
      <c r="C70" s="16">
        <v>0.88146369999999996</v>
      </c>
      <c r="D70" s="17">
        <v>0.87302290000000005</v>
      </c>
      <c r="E70" s="17">
        <v>0.78305590000000003</v>
      </c>
      <c r="F70" s="17">
        <v>0.69828449999999997</v>
      </c>
      <c r="G70" s="17">
        <v>0.65612150000000002</v>
      </c>
      <c r="H70" s="17">
        <v>0.56039539999999999</v>
      </c>
      <c r="I70" s="156">
        <v>0.73226570000000002</v>
      </c>
    </row>
    <row r="71" spans="1:9" ht="18" customHeight="1" x14ac:dyDescent="0.25">
      <c r="A71" s="289">
        <v>1897</v>
      </c>
      <c r="B71" s="53">
        <f>TabB18!P12</f>
        <v>0.75916466349453593</v>
      </c>
      <c r="C71" s="16">
        <v>0.84799999999999998</v>
      </c>
      <c r="D71" s="17">
        <v>0.88376429999999995</v>
      </c>
      <c r="E71" s="17">
        <v>0.81949590000000005</v>
      </c>
      <c r="F71" s="17">
        <v>0.82935890000000001</v>
      </c>
      <c r="G71" s="17">
        <v>0.70863149999999997</v>
      </c>
      <c r="H71" s="17">
        <v>0.7076675</v>
      </c>
      <c r="I71" s="156">
        <v>0.81686820000000004</v>
      </c>
    </row>
    <row r="72" spans="1:9" ht="18" customHeight="1" x14ac:dyDescent="0.25">
      <c r="A72" s="342">
        <v>1907</v>
      </c>
      <c r="B72" s="53">
        <f>TabB18!P13</f>
        <v>0.73700149036600049</v>
      </c>
      <c r="C72" s="16">
        <v>0.96584919999999996</v>
      </c>
      <c r="D72" s="17">
        <v>0.87677839999999996</v>
      </c>
      <c r="E72" s="17">
        <v>0.73805010000000004</v>
      </c>
      <c r="F72" s="17">
        <v>0.74629829999999997</v>
      </c>
      <c r="G72" s="17">
        <v>0.68338580000000004</v>
      </c>
      <c r="H72" s="17">
        <v>0.73504809999999998</v>
      </c>
      <c r="I72" s="156">
        <v>0.70912640000000005</v>
      </c>
    </row>
    <row r="73" spans="1:9" ht="18" customHeight="1" x14ac:dyDescent="0.25">
      <c r="A73" s="280">
        <v>1912</v>
      </c>
      <c r="B73" s="53">
        <f>TabB18!P14</f>
        <v>0.73430850670101744</v>
      </c>
      <c r="C73" s="16">
        <v>0.81818679999999999</v>
      </c>
      <c r="D73" s="17">
        <v>0.77214269999999996</v>
      </c>
      <c r="E73" s="17">
        <v>0.74347419999999997</v>
      </c>
      <c r="F73" s="17">
        <v>0.76711229999999997</v>
      </c>
      <c r="G73" s="17">
        <v>0.72515879999999999</v>
      </c>
      <c r="H73" s="17">
        <v>0.76002020000000003</v>
      </c>
      <c r="I73" s="156">
        <v>0.6373103</v>
      </c>
    </row>
    <row r="74" spans="1:9" ht="18" customHeight="1" x14ac:dyDescent="0.25">
      <c r="A74" s="280">
        <v>1922</v>
      </c>
      <c r="B74" s="53">
        <f>TabB18!P15</f>
        <v>0.66673489980217271</v>
      </c>
      <c r="C74" s="16">
        <v>0.87984169999999995</v>
      </c>
      <c r="D74" s="17">
        <v>0.77832060000000003</v>
      </c>
      <c r="E74" s="17">
        <v>0.74418870000000004</v>
      </c>
      <c r="F74" s="17">
        <v>0.65800029999999998</v>
      </c>
      <c r="G74" s="17">
        <v>0.71107580000000004</v>
      </c>
      <c r="H74" s="17">
        <v>0.53722769999999997</v>
      </c>
      <c r="I74" s="156">
        <v>0.74780360000000001</v>
      </c>
    </row>
    <row r="75" spans="1:9" ht="18" customHeight="1" x14ac:dyDescent="0.25">
      <c r="A75" s="280">
        <v>1927</v>
      </c>
      <c r="B75" s="53">
        <f>TabB18!P16</f>
        <v>0.63843993339514404</v>
      </c>
      <c r="C75" s="16">
        <v>0.84497580000000005</v>
      </c>
      <c r="D75" s="17">
        <v>0.73396950000000005</v>
      </c>
      <c r="E75" s="17">
        <v>0.62507060000000003</v>
      </c>
      <c r="F75" s="17">
        <v>0.50378210000000001</v>
      </c>
      <c r="G75" s="17">
        <v>0.66553830000000003</v>
      </c>
      <c r="H75" s="17">
        <v>0.74267150000000004</v>
      </c>
      <c r="I75" s="156">
        <v>0.67476559999999997</v>
      </c>
    </row>
    <row r="76" spans="1:9" ht="18" customHeight="1" x14ac:dyDescent="0.25">
      <c r="A76" s="280">
        <v>1932</v>
      </c>
      <c r="B76" s="53">
        <f>TabB18!P17</f>
        <v>0.63019954142077494</v>
      </c>
      <c r="C76" s="16">
        <v>0.80991420000000003</v>
      </c>
      <c r="D76" s="17">
        <v>0.77304470000000003</v>
      </c>
      <c r="E76" s="17">
        <v>0.58205870000000004</v>
      </c>
      <c r="F76" s="17">
        <v>0.47022429999999998</v>
      </c>
      <c r="G76" s="17">
        <v>0.65070380000000005</v>
      </c>
      <c r="H76" s="17">
        <v>0.74482099999999996</v>
      </c>
      <c r="I76" s="156">
        <v>0.62485299999999999</v>
      </c>
    </row>
    <row r="77" spans="1:9" ht="18" customHeight="1" x14ac:dyDescent="0.25">
      <c r="A77" s="280">
        <v>1937</v>
      </c>
      <c r="B77" s="53">
        <f>TabB18!P18</f>
        <v>0.67568308376418118</v>
      </c>
      <c r="C77" s="16">
        <v>0.74353849999999999</v>
      </c>
      <c r="D77" s="17">
        <v>0.73841610000000002</v>
      </c>
      <c r="E77" s="17">
        <v>0.40109</v>
      </c>
      <c r="F77" s="17">
        <v>0.67690969999999995</v>
      </c>
      <c r="G77" s="17">
        <v>0.79613540000000005</v>
      </c>
      <c r="H77" s="17">
        <v>0.69794670000000003</v>
      </c>
      <c r="I77" s="156">
        <v>0.81984809999999997</v>
      </c>
    </row>
    <row r="78" spans="1:9" ht="18" customHeight="1" x14ac:dyDescent="0.25">
      <c r="A78" s="387">
        <v>1942</v>
      </c>
      <c r="B78" s="53">
        <f>TabB18!P19</f>
        <v>0.70526308375300883</v>
      </c>
      <c r="C78" s="16">
        <v>0.64463440000000005</v>
      </c>
      <c r="D78" s="17">
        <v>0.58013309999999996</v>
      </c>
      <c r="E78" s="17">
        <v>0.6480494</v>
      </c>
      <c r="F78" s="17">
        <v>0.74828280000000003</v>
      </c>
      <c r="G78" s="17">
        <v>0.63254109999999997</v>
      </c>
      <c r="H78" s="17">
        <v>0.72087270000000003</v>
      </c>
      <c r="I78" s="156">
        <v>0.85640660000000002</v>
      </c>
    </row>
    <row r="79" spans="1:9" ht="18" customHeight="1" x14ac:dyDescent="0.25">
      <c r="A79" s="313">
        <v>1947</v>
      </c>
      <c r="B79" s="53">
        <f>TabB18!P20</f>
        <v>0.52087790965138125</v>
      </c>
      <c r="C79" s="16">
        <v>0.50737670000000001</v>
      </c>
      <c r="D79" s="17">
        <v>0.4387819</v>
      </c>
      <c r="E79" s="17">
        <v>0.60474519999999998</v>
      </c>
      <c r="F79" s="17">
        <v>0.54834879999999997</v>
      </c>
      <c r="G79" s="17">
        <v>0.60047819999999996</v>
      </c>
      <c r="H79" s="17">
        <v>0.4126148</v>
      </c>
      <c r="I79" s="156">
        <v>0.55882600000000004</v>
      </c>
    </row>
    <row r="80" spans="1:9" ht="18" customHeight="1" x14ac:dyDescent="0.25">
      <c r="A80" s="478">
        <v>1952</v>
      </c>
      <c r="B80" s="53">
        <f>TabB18!P21</f>
        <v>0.54592019608324627</v>
      </c>
      <c r="C80" s="16">
        <v>0.77634449999999999</v>
      </c>
      <c r="D80" s="17">
        <v>0.47790460000000001</v>
      </c>
      <c r="E80" s="17">
        <v>0.51099740000000005</v>
      </c>
      <c r="F80" s="17">
        <v>0.57874210000000004</v>
      </c>
      <c r="G80" s="17">
        <v>0.48890830000000002</v>
      </c>
      <c r="H80" s="17">
        <v>0.60113280000000002</v>
      </c>
      <c r="I80" s="156">
        <v>0.58291669999999995</v>
      </c>
    </row>
    <row r="81" spans="1:9" ht="18" customHeight="1" x14ac:dyDescent="0.25">
      <c r="A81" s="478">
        <v>1957</v>
      </c>
      <c r="B81" s="53">
        <f>TabB18!P22</f>
        <v>0.6405907804857498</v>
      </c>
      <c r="C81" s="16"/>
      <c r="D81" s="17">
        <v>0.62079890000000004</v>
      </c>
      <c r="E81" s="17">
        <v>0.52301430000000004</v>
      </c>
      <c r="F81" s="17">
        <v>0.66023920000000003</v>
      </c>
      <c r="G81" s="17">
        <v>0.61129420000000001</v>
      </c>
      <c r="H81" s="17">
        <v>0.60013490000000003</v>
      </c>
      <c r="I81" s="156">
        <v>0.76330260000000005</v>
      </c>
    </row>
    <row r="82" spans="1:9" ht="18" customHeight="1" thickBot="1" x14ac:dyDescent="0.3">
      <c r="A82" s="478">
        <v>1962</v>
      </c>
      <c r="B82" s="53"/>
      <c r="C82" s="16"/>
      <c r="D82" s="17"/>
      <c r="E82" s="17"/>
      <c r="F82" s="17"/>
      <c r="G82" s="17"/>
      <c r="H82" s="17"/>
      <c r="I82" s="156"/>
    </row>
    <row r="83" spans="1:9" ht="18" customHeight="1" thickTop="1" thickBot="1" x14ac:dyDescent="0.3">
      <c r="A83" s="117" t="s">
        <v>607</v>
      </c>
      <c r="B83" s="266">
        <f t="shared" ref="B83" si="3">AVERAGE(B68:B82)</f>
        <v>0.67012660410592229</v>
      </c>
      <c r="C83" s="267">
        <f t="shared" ref="C83:I83" si="4">AVERAGE(C68:C82)</f>
        <v>0.80114760769230764</v>
      </c>
      <c r="D83" s="268">
        <f t="shared" si="4"/>
        <v>0.7178647214285715</v>
      </c>
      <c r="E83" s="268">
        <f t="shared" si="4"/>
        <v>0.67108897142857149</v>
      </c>
      <c r="F83" s="268">
        <f t="shared" si="4"/>
        <v>0.65759555714285711</v>
      </c>
      <c r="G83" s="268">
        <f t="shared" si="4"/>
        <v>0.66247977857142859</v>
      </c>
      <c r="H83" s="268">
        <f t="shared" si="4"/>
        <v>0.65386220714285714</v>
      </c>
      <c r="I83" s="269">
        <f t="shared" si="4"/>
        <v>0.70998277142857147</v>
      </c>
    </row>
    <row r="84" spans="1:9" ht="18" customHeight="1" thickTop="1" x14ac:dyDescent="0.25">
      <c r="A84" s="705"/>
      <c r="B84" s="706" t="s">
        <v>373</v>
      </c>
      <c r="C84" s="621"/>
      <c r="D84" s="621"/>
      <c r="E84" s="707"/>
      <c r="F84" s="707"/>
      <c r="G84" s="707"/>
      <c r="H84" s="707"/>
      <c r="I84" s="708"/>
    </row>
    <row r="85" spans="1:9" ht="18" customHeight="1" x14ac:dyDescent="0.25">
      <c r="A85" s="595"/>
      <c r="B85" s="709"/>
      <c r="C85" s="604"/>
      <c r="D85" s="604"/>
      <c r="E85" s="604"/>
      <c r="F85" s="604"/>
      <c r="G85" s="604"/>
      <c r="H85" s="604"/>
      <c r="I85" s="605"/>
    </row>
    <row r="86" spans="1:9" ht="18" customHeight="1" x14ac:dyDescent="0.25">
      <c r="A86" s="596"/>
      <c r="B86" s="95" t="s">
        <v>117</v>
      </c>
      <c r="C86" s="12" t="s">
        <v>23</v>
      </c>
      <c r="D86" s="11" t="s">
        <v>24</v>
      </c>
      <c r="E86" s="11" t="s">
        <v>25</v>
      </c>
      <c r="F86" s="11" t="s">
        <v>26</v>
      </c>
      <c r="G86" s="11" t="s">
        <v>27</v>
      </c>
      <c r="H86" s="11" t="s">
        <v>28</v>
      </c>
      <c r="I86" s="155" t="s">
        <v>29</v>
      </c>
    </row>
    <row r="87" spans="1:9" ht="2.1" customHeight="1" x14ac:dyDescent="0.25">
      <c r="A87" s="112"/>
      <c r="B87" s="90"/>
      <c r="C87" s="90" t="s">
        <v>374</v>
      </c>
      <c r="D87" s="5" t="s">
        <v>375</v>
      </c>
      <c r="E87" s="5" t="s">
        <v>376</v>
      </c>
      <c r="F87" s="5" t="s">
        <v>317</v>
      </c>
      <c r="G87" s="9" t="s">
        <v>377</v>
      </c>
      <c r="H87" s="9" t="s">
        <v>378</v>
      </c>
      <c r="I87" s="113" t="s">
        <v>379</v>
      </c>
    </row>
    <row r="88" spans="1:9" ht="18" customHeight="1" x14ac:dyDescent="0.25">
      <c r="A88" s="280">
        <v>1872</v>
      </c>
      <c r="B88" s="53">
        <f>TabB18!I9</f>
        <v>5.584708</v>
      </c>
      <c r="C88" s="16">
        <v>4.1259490000000003</v>
      </c>
      <c r="D88" s="17">
        <v>6.103364</v>
      </c>
      <c r="E88" s="17">
        <v>6.0371180000000004</v>
      </c>
      <c r="F88" s="17">
        <v>9.8429640000000003</v>
      </c>
      <c r="G88" s="17">
        <v>5.3465809999999996</v>
      </c>
      <c r="H88" s="17">
        <v>4.0893550000000003</v>
      </c>
      <c r="I88" s="156">
        <v>1.4686680000000001</v>
      </c>
    </row>
    <row r="89" spans="1:9" ht="18" customHeight="1" x14ac:dyDescent="0.25">
      <c r="A89" s="280">
        <v>1882</v>
      </c>
      <c r="B89" s="53">
        <f>TabB18!I10</f>
        <v>6.0347670000000004</v>
      </c>
      <c r="C89" s="16">
        <v>4.2485939999999998</v>
      </c>
      <c r="D89" s="17">
        <v>6.1148569999999998</v>
      </c>
      <c r="E89" s="17">
        <v>7.8510749999999998</v>
      </c>
      <c r="F89" s="17">
        <v>5.7817230000000004</v>
      </c>
      <c r="G89" s="17">
        <v>6.2683679999999997</v>
      </c>
      <c r="H89" s="17">
        <v>3.8270810000000002</v>
      </c>
      <c r="I89" s="156">
        <v>4.3116289999999999</v>
      </c>
    </row>
    <row r="90" spans="1:9" ht="18" customHeight="1" x14ac:dyDescent="0.25">
      <c r="A90" s="280">
        <v>1892</v>
      </c>
      <c r="B90" s="53">
        <f>TabB18!I11</f>
        <v>4.3958500000000003</v>
      </c>
      <c r="C90" s="16">
        <v>4.6088800000000001</v>
      </c>
      <c r="D90" s="17">
        <v>3.6354150000000001</v>
      </c>
      <c r="E90" s="17">
        <v>4.9762279999999999</v>
      </c>
      <c r="F90" s="17">
        <v>4.982437</v>
      </c>
      <c r="G90" s="17">
        <v>4.8577269999999997</v>
      </c>
      <c r="H90" s="17">
        <v>3.6226609999999999</v>
      </c>
      <c r="I90" s="156">
        <v>2.8061660000000002</v>
      </c>
    </row>
    <row r="91" spans="1:9" ht="18" customHeight="1" x14ac:dyDescent="0.25">
      <c r="A91" s="289">
        <v>1897</v>
      </c>
      <c r="B91" s="53">
        <f>TabB18!I12</f>
        <v>3.930107</v>
      </c>
      <c r="C91" s="16">
        <v>4.4645109999999999</v>
      </c>
      <c r="D91" s="17">
        <v>4.7459559999999996</v>
      </c>
      <c r="E91" s="17">
        <v>4.9146619999999999</v>
      </c>
      <c r="F91" s="17">
        <v>4.2053500000000001</v>
      </c>
      <c r="G91" s="17">
        <v>3.480388</v>
      </c>
      <c r="H91" s="17">
        <v>4.036079</v>
      </c>
      <c r="I91" s="156">
        <v>2.1095359999999999</v>
      </c>
    </row>
    <row r="92" spans="1:9" ht="18" customHeight="1" x14ac:dyDescent="0.25">
      <c r="A92" s="342">
        <v>1907</v>
      </c>
      <c r="B92" s="53">
        <f>TabB18!I13</f>
        <v>3.539771</v>
      </c>
      <c r="C92" s="16">
        <v>2.8976630000000001</v>
      </c>
      <c r="D92" s="17">
        <v>4.5620880000000001</v>
      </c>
      <c r="E92" s="17">
        <v>3.1952219999999998</v>
      </c>
      <c r="F92" s="17">
        <v>3.2563689999999998</v>
      </c>
      <c r="G92" s="17">
        <v>3.0216020000000001</v>
      </c>
      <c r="H92" s="17">
        <v>3.4087670000000001</v>
      </c>
      <c r="I92" s="156">
        <v>2.8739300000000001</v>
      </c>
    </row>
    <row r="93" spans="1:9" ht="18" customHeight="1" x14ac:dyDescent="0.25">
      <c r="A93" s="280">
        <v>1912</v>
      </c>
      <c r="B93" s="53">
        <f>TabB18!I14</f>
        <v>3.3006340000000001</v>
      </c>
      <c r="C93" s="16">
        <v>3.1662650000000001</v>
      </c>
      <c r="D93" s="17">
        <v>4.482189</v>
      </c>
      <c r="E93" s="17">
        <v>4.4257289999999996</v>
      </c>
      <c r="F93" s="17">
        <v>3.7138969999999998</v>
      </c>
      <c r="G93" s="17">
        <v>2.9594320000000001</v>
      </c>
      <c r="H93" s="17">
        <v>2.6790289999999999</v>
      </c>
      <c r="I93" s="156">
        <v>2.8121619999999998</v>
      </c>
    </row>
    <row r="94" spans="1:9" ht="18" customHeight="1" x14ac:dyDescent="0.25">
      <c r="A94" s="280">
        <v>1922</v>
      </c>
      <c r="B94" s="53">
        <f>TabB18!I15</f>
        <v>3.9479989999999998</v>
      </c>
      <c r="C94" s="16">
        <v>2.8054070000000002</v>
      </c>
      <c r="D94" s="17">
        <v>6.3642760000000003</v>
      </c>
      <c r="E94" s="17">
        <v>4.7080200000000003</v>
      </c>
      <c r="F94" s="17">
        <v>4.5350630000000001</v>
      </c>
      <c r="G94" s="17">
        <v>3.7190379999999998</v>
      </c>
      <c r="H94" s="17">
        <v>3.5236730000000001</v>
      </c>
      <c r="I94" s="156">
        <v>1.780975</v>
      </c>
    </row>
    <row r="95" spans="1:9" ht="18" customHeight="1" x14ac:dyDescent="0.25">
      <c r="A95" s="280">
        <v>1927</v>
      </c>
      <c r="B95" s="53">
        <f>TabB18!I16</f>
        <v>5.203881</v>
      </c>
      <c r="C95" s="16">
        <v>3.0845099999999999</v>
      </c>
      <c r="D95" s="17">
        <v>6.7774479999999997</v>
      </c>
      <c r="E95" s="17">
        <v>10.382580000000001</v>
      </c>
      <c r="F95" s="17">
        <v>3.4403929999999998</v>
      </c>
      <c r="G95" s="17">
        <v>6.2801499999999999</v>
      </c>
      <c r="H95" s="17">
        <v>4.1397729999999999</v>
      </c>
      <c r="I95" s="156">
        <v>4.792103</v>
      </c>
    </row>
    <row r="96" spans="1:9" ht="18" customHeight="1" x14ac:dyDescent="0.25">
      <c r="A96" s="280">
        <v>1932</v>
      </c>
      <c r="B96" s="53">
        <f>TabB18!I17</f>
        <v>6.6946760000000003</v>
      </c>
      <c r="C96" s="16">
        <v>8.033372</v>
      </c>
      <c r="D96" s="17">
        <v>9.7970469999999992</v>
      </c>
      <c r="E96" s="17">
        <v>11.10665</v>
      </c>
      <c r="F96" s="17">
        <v>6.8800330000000001</v>
      </c>
      <c r="G96" s="17">
        <v>5.5854270000000001</v>
      </c>
      <c r="H96" s="17">
        <v>7.3661399999999997</v>
      </c>
      <c r="I96" s="156">
        <v>2.9718079999999998</v>
      </c>
    </row>
    <row r="97" spans="1:9" ht="18" customHeight="1" x14ac:dyDescent="0.25">
      <c r="A97" s="280">
        <v>1937</v>
      </c>
      <c r="B97" s="53">
        <f>TabB18!I18</f>
        <v>6.9840689999999999</v>
      </c>
      <c r="C97" s="16">
        <v>7.5124139999999997</v>
      </c>
      <c r="D97" s="17">
        <v>16.376049999999999</v>
      </c>
      <c r="E97" s="17">
        <v>5.5864690000000001</v>
      </c>
      <c r="F97" s="17">
        <v>8.4260590000000004</v>
      </c>
      <c r="G97" s="17">
        <v>8.1884700000000006</v>
      </c>
      <c r="H97" s="17">
        <v>8.1106200000000008</v>
      </c>
      <c r="I97" s="156">
        <v>3.965802</v>
      </c>
    </row>
    <row r="98" spans="1:9" ht="18" customHeight="1" x14ac:dyDescent="0.25">
      <c r="A98" s="387">
        <v>1942</v>
      </c>
      <c r="B98" s="53">
        <f>TabB18!I19</f>
        <v>8.6644799999999993</v>
      </c>
      <c r="C98" s="16">
        <v>9.4346049999999995</v>
      </c>
      <c r="D98" s="17">
        <v>8.3304829999999992</v>
      </c>
      <c r="E98" s="17">
        <v>7.4343570000000003</v>
      </c>
      <c r="F98" s="17">
        <v>8.3625080000000001</v>
      </c>
      <c r="G98" s="17">
        <v>8.1633829999999996</v>
      </c>
      <c r="H98" s="17">
        <v>13.263529999999999</v>
      </c>
      <c r="I98" s="156">
        <v>3.9697179999999999</v>
      </c>
    </row>
    <row r="99" spans="1:9" ht="18" customHeight="1" x14ac:dyDescent="0.25">
      <c r="A99" s="313">
        <v>1947</v>
      </c>
      <c r="B99" s="53">
        <f>TabB18!I20</f>
        <v>5.893268</v>
      </c>
      <c r="C99" s="16">
        <v>2.8663129999999999</v>
      </c>
      <c r="D99" s="17">
        <v>3.6058210000000002</v>
      </c>
      <c r="E99" s="17">
        <v>4.9770700000000003</v>
      </c>
      <c r="F99" s="17">
        <v>4.6251069999999999</v>
      </c>
      <c r="G99" s="17">
        <v>6.0571929999999998</v>
      </c>
      <c r="H99" s="17">
        <v>6.0988340000000001</v>
      </c>
      <c r="I99" s="156">
        <v>6.7512429999999997</v>
      </c>
    </row>
    <row r="100" spans="1:9" ht="18" customHeight="1" x14ac:dyDescent="0.25">
      <c r="A100" s="478">
        <v>1952</v>
      </c>
      <c r="B100" s="53">
        <f>TabB18!I21</f>
        <v>3.9269769999999999</v>
      </c>
      <c r="C100" s="16">
        <v>2.3166799999999999</v>
      </c>
      <c r="D100" s="17">
        <v>2.9988980000000001</v>
      </c>
      <c r="E100" s="17">
        <v>6.9035229999999999</v>
      </c>
      <c r="F100" s="17">
        <v>4.1161019999999997</v>
      </c>
      <c r="G100" s="17">
        <v>4.2353940000000003</v>
      </c>
      <c r="H100" s="17">
        <v>3.617121</v>
      </c>
      <c r="I100" s="156">
        <v>3.1161979999999998</v>
      </c>
    </row>
    <row r="101" spans="1:9" ht="18" customHeight="1" x14ac:dyDescent="0.25">
      <c r="A101" s="478">
        <v>1957</v>
      </c>
      <c r="B101" s="53">
        <f>TabB18!I22</f>
        <v>4.8522860000000003</v>
      </c>
      <c r="C101" s="16"/>
      <c r="D101" s="17">
        <v>2.8880690000000002</v>
      </c>
      <c r="E101" s="17">
        <v>3.081515</v>
      </c>
      <c r="F101" s="17">
        <v>3.7738010000000002</v>
      </c>
      <c r="G101" s="17">
        <v>7.0784549999999999</v>
      </c>
      <c r="H101" s="17">
        <v>5.1840929999999998</v>
      </c>
      <c r="I101" s="156">
        <v>3.256602</v>
      </c>
    </row>
    <row r="102" spans="1:9" ht="18" customHeight="1" thickBot="1" x14ac:dyDescent="0.3">
      <c r="A102" s="478">
        <v>1962</v>
      </c>
      <c r="B102" s="53"/>
      <c r="C102" s="16"/>
      <c r="D102" s="17"/>
      <c r="E102" s="17"/>
      <c r="F102" s="17"/>
      <c r="G102" s="17"/>
      <c r="H102" s="17"/>
      <c r="I102" s="156"/>
    </row>
    <row r="103" spans="1:9" ht="18" customHeight="1" thickTop="1" x14ac:dyDescent="0.25">
      <c r="A103" s="705"/>
      <c r="B103" s="706" t="s">
        <v>380</v>
      </c>
      <c r="C103" s="621"/>
      <c r="D103" s="621"/>
      <c r="E103" s="707"/>
      <c r="F103" s="707"/>
      <c r="G103" s="707"/>
      <c r="H103" s="707"/>
      <c r="I103" s="708"/>
    </row>
    <row r="104" spans="1:9" ht="18" customHeight="1" x14ac:dyDescent="0.25">
      <c r="A104" s="595"/>
      <c r="B104" s="709"/>
      <c r="C104" s="604"/>
      <c r="D104" s="604"/>
      <c r="E104" s="604"/>
      <c r="F104" s="604"/>
      <c r="G104" s="604"/>
      <c r="H104" s="604"/>
      <c r="I104" s="605"/>
    </row>
    <row r="105" spans="1:9" ht="18" customHeight="1" x14ac:dyDescent="0.25">
      <c r="A105" s="596"/>
      <c r="B105" s="95" t="s">
        <v>117</v>
      </c>
      <c r="C105" s="12" t="s">
        <v>23</v>
      </c>
      <c r="D105" s="11" t="s">
        <v>24</v>
      </c>
      <c r="E105" s="11" t="s">
        <v>25</v>
      </c>
      <c r="F105" s="11" t="s">
        <v>26</v>
      </c>
      <c r="G105" s="11" t="s">
        <v>27</v>
      </c>
      <c r="H105" s="11" t="s">
        <v>28</v>
      </c>
      <c r="I105" s="155" t="s">
        <v>29</v>
      </c>
    </row>
    <row r="106" spans="1:9" ht="1.95" customHeight="1" x14ac:dyDescent="0.25">
      <c r="A106" s="112"/>
      <c r="B106" s="90"/>
      <c r="C106" s="90" t="s">
        <v>381</v>
      </c>
      <c r="D106" s="5" t="s">
        <v>382</v>
      </c>
      <c r="E106" s="5" t="s">
        <v>383</v>
      </c>
      <c r="F106" s="5" t="s">
        <v>318</v>
      </c>
      <c r="G106" s="9" t="s">
        <v>384</v>
      </c>
      <c r="H106" s="9" t="s">
        <v>385</v>
      </c>
      <c r="I106" s="113" t="s">
        <v>386</v>
      </c>
    </row>
    <row r="107" spans="1:9" ht="18" customHeight="1" x14ac:dyDescent="0.25">
      <c r="A107" s="280">
        <v>1872</v>
      </c>
      <c r="B107" s="53">
        <f>TabB18!M9</f>
        <v>0.25042439999999999</v>
      </c>
      <c r="C107" s="16">
        <v>0.35697780000000001</v>
      </c>
      <c r="D107" s="17">
        <v>0.26219369999999997</v>
      </c>
      <c r="E107" s="17">
        <v>0.18354519999999999</v>
      </c>
      <c r="F107" s="17">
        <v>0.2237248</v>
      </c>
      <c r="G107" s="17">
        <v>0.27551009999999998</v>
      </c>
      <c r="H107" s="17">
        <v>0.21545120000000001</v>
      </c>
      <c r="I107" s="156">
        <v>8.9337899999999998E-2</v>
      </c>
    </row>
    <row r="108" spans="1:9" ht="18" customHeight="1" x14ac:dyDescent="0.25">
      <c r="A108" s="280">
        <v>1882</v>
      </c>
      <c r="B108" s="53">
        <f>TabB18!M10</f>
        <v>0.26017620000000002</v>
      </c>
      <c r="C108" s="16">
        <v>0.180868</v>
      </c>
      <c r="D108" s="17">
        <v>0.30684879999999998</v>
      </c>
      <c r="E108" s="17">
        <v>0.20310790000000001</v>
      </c>
      <c r="F108" s="17">
        <v>0.17738499999999999</v>
      </c>
      <c r="G108" s="17">
        <v>0.34340349999999997</v>
      </c>
      <c r="H108" s="17">
        <v>0.24015040000000001</v>
      </c>
      <c r="I108" s="156">
        <v>0.37983869999999997</v>
      </c>
    </row>
    <row r="109" spans="1:9" ht="18" customHeight="1" x14ac:dyDescent="0.25">
      <c r="A109" s="280">
        <v>1892</v>
      </c>
      <c r="B109" s="53">
        <f>TabB18!M11</f>
        <v>0.25018410000000002</v>
      </c>
      <c r="C109" s="16">
        <v>0.42635190000000001</v>
      </c>
      <c r="D109" s="17">
        <v>0.18623790000000001</v>
      </c>
      <c r="E109" s="17">
        <v>0.38043480000000002</v>
      </c>
      <c r="F109" s="17">
        <v>0.20808260000000001</v>
      </c>
      <c r="G109" s="17">
        <v>0.32111970000000001</v>
      </c>
      <c r="H109" s="17">
        <v>0.1168657</v>
      </c>
      <c r="I109" s="156">
        <v>0.23032130000000001</v>
      </c>
    </row>
    <row r="110" spans="1:9" ht="18" customHeight="1" x14ac:dyDescent="0.25">
      <c r="A110" s="289">
        <v>1897</v>
      </c>
      <c r="B110" s="53">
        <f>TabB18!M12</f>
        <v>0.27846929999999998</v>
      </c>
      <c r="C110" s="16">
        <v>8.3459999999999993E-3</v>
      </c>
      <c r="D110" s="17">
        <v>0.21754419999999999</v>
      </c>
      <c r="E110" s="17">
        <v>0.33660879999999999</v>
      </c>
      <c r="F110" s="17">
        <v>0.29779800000000001</v>
      </c>
      <c r="G110" s="17">
        <v>0.28399259999999998</v>
      </c>
      <c r="H110" s="17">
        <v>0.2257863</v>
      </c>
      <c r="I110" s="156">
        <v>0.2981066</v>
      </c>
    </row>
    <row r="111" spans="1:9" ht="18" customHeight="1" x14ac:dyDescent="0.25">
      <c r="A111" s="342">
        <v>1907</v>
      </c>
      <c r="B111" s="53">
        <f>TabB18!M13</f>
        <v>0.2442597</v>
      </c>
      <c r="C111" s="16">
        <v>0.26126470000000002</v>
      </c>
      <c r="D111" s="17">
        <v>0.16118370000000001</v>
      </c>
      <c r="E111" s="17">
        <v>0.25908720000000002</v>
      </c>
      <c r="F111" s="17">
        <v>0.14748549999999999</v>
      </c>
      <c r="G111" s="17">
        <v>0.2664031</v>
      </c>
      <c r="H111" s="17">
        <v>0.25121690000000002</v>
      </c>
      <c r="I111" s="156">
        <v>0.29337340000000001</v>
      </c>
    </row>
    <row r="112" spans="1:9" ht="18" customHeight="1" x14ac:dyDescent="0.25">
      <c r="A112" s="280">
        <v>1912</v>
      </c>
      <c r="B112" s="53">
        <f>TabB18!M14</f>
        <v>0.26725209999999999</v>
      </c>
      <c r="C112" s="16">
        <v>0.57524960000000003</v>
      </c>
      <c r="D112" s="17">
        <v>0.1399051</v>
      </c>
      <c r="E112" s="17">
        <v>0.18803619999999999</v>
      </c>
      <c r="F112" s="17">
        <v>0.29253479999999998</v>
      </c>
      <c r="G112" s="17">
        <v>0.2203534</v>
      </c>
      <c r="H112" s="17">
        <v>0.33462330000000001</v>
      </c>
      <c r="I112" s="156">
        <v>0.41575649999999997</v>
      </c>
    </row>
    <row r="113" spans="1:9" ht="18" customHeight="1" x14ac:dyDescent="0.25">
      <c r="A113" s="280">
        <v>1922</v>
      </c>
      <c r="B113" s="53">
        <f>TabB18!M15</f>
        <v>0.26205990000000001</v>
      </c>
      <c r="C113" s="16">
        <v>0.1803572</v>
      </c>
      <c r="D113" s="17">
        <v>0.1331157</v>
      </c>
      <c r="E113" s="17">
        <v>0.13744290000000001</v>
      </c>
      <c r="F113" s="17">
        <v>0.16012999999999999</v>
      </c>
      <c r="G113" s="17">
        <v>0.21931129999999999</v>
      </c>
      <c r="H113" s="17">
        <v>0.33673310000000001</v>
      </c>
      <c r="I113" s="156">
        <v>0.41330630000000002</v>
      </c>
    </row>
    <row r="114" spans="1:9" ht="18" customHeight="1" x14ac:dyDescent="0.25">
      <c r="A114" s="280">
        <v>1927</v>
      </c>
      <c r="B114" s="53">
        <f>TabB18!M16</f>
        <v>0.25811469999999997</v>
      </c>
      <c r="C114" s="16">
        <v>5.3991699999999997E-2</v>
      </c>
      <c r="D114" s="17">
        <v>8.9345300000000002E-2</v>
      </c>
      <c r="E114" s="17">
        <v>7.1439100000000005E-2</v>
      </c>
      <c r="F114" s="17">
        <v>0.13476079999999999</v>
      </c>
      <c r="G114" s="17">
        <v>0.1539037</v>
      </c>
      <c r="H114" s="17">
        <v>0.37078549999999999</v>
      </c>
      <c r="I114" s="156">
        <v>0.48261969999999998</v>
      </c>
    </row>
    <row r="115" spans="1:9" ht="18" customHeight="1" x14ac:dyDescent="0.25">
      <c r="A115" s="280">
        <v>1932</v>
      </c>
      <c r="B115" s="53">
        <f>TabB18!M17</f>
        <v>0.19656950000000001</v>
      </c>
      <c r="C115" s="16">
        <v>1.06637E-2</v>
      </c>
      <c r="D115" s="17">
        <v>8.3870299999999995E-2</v>
      </c>
      <c r="E115" s="17">
        <v>8.0481200000000003E-2</v>
      </c>
      <c r="F115" s="17">
        <v>0.15679709999999999</v>
      </c>
      <c r="G115" s="17">
        <v>0.1626812</v>
      </c>
      <c r="H115" s="17">
        <v>0.1782956</v>
      </c>
      <c r="I115" s="156">
        <v>0.2529304</v>
      </c>
    </row>
    <row r="116" spans="1:9" ht="18" customHeight="1" x14ac:dyDescent="0.25">
      <c r="A116" s="280">
        <v>1937</v>
      </c>
      <c r="B116" s="53">
        <f>TabB18!M18</f>
        <v>0.2422243</v>
      </c>
      <c r="C116" s="16">
        <v>1.8686E-3</v>
      </c>
      <c r="D116" s="17">
        <v>9.2697199999999993E-2</v>
      </c>
      <c r="E116" s="17">
        <v>0.1225416</v>
      </c>
      <c r="F116" s="17">
        <v>0.20822560000000001</v>
      </c>
      <c r="G116" s="17">
        <v>0.1584691</v>
      </c>
      <c r="H116" s="17">
        <v>0.18841450000000001</v>
      </c>
      <c r="I116" s="156">
        <v>0.50559799999999999</v>
      </c>
    </row>
    <row r="117" spans="1:9" ht="18" customHeight="1" x14ac:dyDescent="0.25">
      <c r="A117" s="478">
        <v>1942</v>
      </c>
      <c r="B117" s="53">
        <f>TabB18!M19</f>
        <v>0.2089107</v>
      </c>
      <c r="C117" s="16">
        <v>1.53375E-2</v>
      </c>
      <c r="D117" s="17">
        <v>0.1676849</v>
      </c>
      <c r="E117" s="17">
        <v>0.15708430000000001</v>
      </c>
      <c r="F117" s="17">
        <v>0.16527320000000001</v>
      </c>
      <c r="G117" s="17">
        <v>0.24282039999999999</v>
      </c>
      <c r="H117" s="17">
        <v>0.1620886</v>
      </c>
      <c r="I117" s="156">
        <v>0.3770946</v>
      </c>
    </row>
    <row r="118" spans="1:9" ht="18" customHeight="1" x14ac:dyDescent="0.25">
      <c r="A118" s="313">
        <v>1947</v>
      </c>
      <c r="B118" s="53">
        <f>TabB18!M20</f>
        <v>0.1190017</v>
      </c>
      <c r="C118" s="16">
        <v>2.767E-2</v>
      </c>
      <c r="D118" s="17">
        <v>0.23655609999999999</v>
      </c>
      <c r="E118" s="17">
        <v>0.14763200000000001</v>
      </c>
      <c r="F118" s="17">
        <v>0.1678635</v>
      </c>
      <c r="G118" s="17">
        <v>0.112148</v>
      </c>
      <c r="H118" s="17">
        <v>9.0062600000000007E-2</v>
      </c>
      <c r="I118" s="156">
        <v>6.4292199999999994E-2</v>
      </c>
    </row>
    <row r="119" spans="1:9" ht="18" customHeight="1" x14ac:dyDescent="0.25">
      <c r="A119" s="478">
        <v>1952</v>
      </c>
      <c r="B119" s="53">
        <f>TabB18!M21</f>
        <v>0.23778730000000001</v>
      </c>
      <c r="C119" s="16">
        <v>0</v>
      </c>
      <c r="D119" s="17">
        <v>0.25540689999999999</v>
      </c>
      <c r="E119" s="17">
        <v>0.27976820000000002</v>
      </c>
      <c r="F119" s="17">
        <v>0.2303722</v>
      </c>
      <c r="G119" s="17">
        <v>0.20377210000000001</v>
      </c>
      <c r="H119" s="17">
        <v>0.27636529999999998</v>
      </c>
      <c r="I119" s="156">
        <v>0.2127908</v>
      </c>
    </row>
    <row r="120" spans="1:9" ht="18" customHeight="1" x14ac:dyDescent="0.25">
      <c r="A120" s="478">
        <v>1957</v>
      </c>
      <c r="B120" s="53">
        <f>TabB18!M22</f>
        <v>0.24124370000000001</v>
      </c>
      <c r="C120" s="16">
        <v>0</v>
      </c>
      <c r="D120" s="17">
        <v>0.3276442</v>
      </c>
      <c r="E120" s="17">
        <v>0.17976159999999999</v>
      </c>
      <c r="F120" s="17">
        <v>0.21889</v>
      </c>
      <c r="G120" s="17">
        <v>0.22845170000000001</v>
      </c>
      <c r="H120" s="17">
        <v>0.2436101</v>
      </c>
      <c r="I120" s="156">
        <v>0.28442030000000001</v>
      </c>
    </row>
    <row r="121" spans="1:9" ht="18" customHeight="1" x14ac:dyDescent="0.25">
      <c r="A121" s="478">
        <v>1962</v>
      </c>
      <c r="B121" s="53"/>
      <c r="C121" s="16"/>
      <c r="D121" s="17"/>
      <c r="E121" s="17"/>
      <c r="F121" s="17"/>
      <c r="G121" s="17"/>
      <c r="H121" s="17"/>
      <c r="I121" s="156"/>
    </row>
    <row r="122" spans="1:9" ht="5.0999999999999996" customHeight="1" thickBot="1" x14ac:dyDescent="0.3">
      <c r="A122" s="262"/>
      <c r="B122" s="397">
        <f>TabB18!M23</f>
        <v>0</v>
      </c>
      <c r="C122" s="146"/>
      <c r="D122" s="146"/>
      <c r="E122" s="146"/>
      <c r="F122" s="146"/>
      <c r="G122" s="146"/>
      <c r="H122" s="146"/>
      <c r="I122" s="147"/>
    </row>
    <row r="123" spans="1:9" ht="18" customHeight="1" thickTop="1" x14ac:dyDescent="0.25">
      <c r="A123" s="595"/>
      <c r="B123" s="717" t="s">
        <v>387</v>
      </c>
      <c r="C123" s="537"/>
      <c r="D123" s="537"/>
      <c r="E123" s="604"/>
      <c r="F123" s="604"/>
      <c r="G123" s="604"/>
      <c r="H123" s="604"/>
      <c r="I123" s="605"/>
    </row>
    <row r="124" spans="1:9" ht="18" customHeight="1" x14ac:dyDescent="0.25">
      <c r="A124" s="595"/>
      <c r="B124" s="709"/>
      <c r="C124" s="604"/>
      <c r="D124" s="604"/>
      <c r="E124" s="604"/>
      <c r="F124" s="604"/>
      <c r="G124" s="604"/>
      <c r="H124" s="604"/>
      <c r="I124" s="605"/>
    </row>
    <row r="125" spans="1:9" ht="18" customHeight="1" x14ac:dyDescent="0.25">
      <c r="A125" s="596"/>
      <c r="B125" s="95" t="s">
        <v>117</v>
      </c>
      <c r="C125" s="11" t="s">
        <v>23</v>
      </c>
      <c r="D125" s="11" t="s">
        <v>24</v>
      </c>
      <c r="E125" s="11" t="s">
        <v>25</v>
      </c>
      <c r="F125" s="11" t="s">
        <v>26</v>
      </c>
      <c r="G125" s="11" t="s">
        <v>27</v>
      </c>
      <c r="H125" s="11" t="s">
        <v>28</v>
      </c>
      <c r="I125" s="155" t="s">
        <v>29</v>
      </c>
    </row>
    <row r="126" spans="1:9" ht="1.95" customHeight="1" x14ac:dyDescent="0.25">
      <c r="A126" s="112"/>
      <c r="B126" s="14"/>
      <c r="C126" s="5" t="s">
        <v>388</v>
      </c>
      <c r="D126" s="5" t="s">
        <v>389</v>
      </c>
      <c r="E126" s="5" t="s">
        <v>390</v>
      </c>
      <c r="F126" s="5" t="s">
        <v>391</v>
      </c>
      <c r="G126" s="9" t="s">
        <v>392</v>
      </c>
      <c r="H126" s="9" t="s">
        <v>393</v>
      </c>
      <c r="I126" s="113" t="s">
        <v>394</v>
      </c>
    </row>
    <row r="127" spans="1:9" ht="18" customHeight="1" x14ac:dyDescent="0.25">
      <c r="A127" s="280">
        <v>1872</v>
      </c>
      <c r="B127" s="24">
        <f t="shared" ref="B127:B140" si="5">SUM(C127:I127)</f>
        <v>556</v>
      </c>
      <c r="C127" s="25">
        <v>31</v>
      </c>
      <c r="D127" s="25">
        <v>80</v>
      </c>
      <c r="E127" s="25">
        <v>119</v>
      </c>
      <c r="F127" s="25">
        <v>116</v>
      </c>
      <c r="G127" s="25">
        <v>128</v>
      </c>
      <c r="H127" s="25">
        <v>73</v>
      </c>
      <c r="I127" s="137">
        <v>9</v>
      </c>
    </row>
    <row r="128" spans="1:9" ht="18" customHeight="1" x14ac:dyDescent="0.25">
      <c r="A128" s="280">
        <v>1882</v>
      </c>
      <c r="B128" s="24">
        <f t="shared" si="5"/>
        <v>893</v>
      </c>
      <c r="C128" s="25">
        <v>73</v>
      </c>
      <c r="D128" s="25">
        <v>117</v>
      </c>
      <c r="E128" s="25">
        <v>169</v>
      </c>
      <c r="F128" s="25">
        <v>227</v>
      </c>
      <c r="G128" s="25">
        <v>185</v>
      </c>
      <c r="H128" s="25">
        <v>95</v>
      </c>
      <c r="I128" s="137">
        <v>27</v>
      </c>
    </row>
    <row r="129" spans="1:9" ht="18" customHeight="1" x14ac:dyDescent="0.25">
      <c r="A129" s="280">
        <v>1892</v>
      </c>
      <c r="B129" s="24">
        <f t="shared" si="5"/>
        <v>875</v>
      </c>
      <c r="C129" s="25">
        <v>46</v>
      </c>
      <c r="D129" s="25">
        <v>104</v>
      </c>
      <c r="E129" s="25">
        <v>152</v>
      </c>
      <c r="F129" s="25">
        <v>179</v>
      </c>
      <c r="G129" s="25">
        <v>214</v>
      </c>
      <c r="H129" s="25">
        <v>132</v>
      </c>
      <c r="I129" s="137">
        <v>48</v>
      </c>
    </row>
    <row r="130" spans="1:9" ht="18" customHeight="1" x14ac:dyDescent="0.25">
      <c r="A130" s="342">
        <v>1907</v>
      </c>
      <c r="B130" s="24">
        <f t="shared" si="5"/>
        <v>786</v>
      </c>
      <c r="C130" s="25">
        <v>41</v>
      </c>
      <c r="D130" s="25">
        <v>93</v>
      </c>
      <c r="E130" s="25">
        <v>131</v>
      </c>
      <c r="F130" s="25">
        <v>212</v>
      </c>
      <c r="G130" s="25">
        <v>182</v>
      </c>
      <c r="H130" s="25">
        <v>94</v>
      </c>
      <c r="I130" s="137">
        <v>33</v>
      </c>
    </row>
    <row r="131" spans="1:9" ht="18" customHeight="1" x14ac:dyDescent="0.25">
      <c r="A131" s="289">
        <v>1897</v>
      </c>
      <c r="B131" s="24">
        <f t="shared" si="5"/>
        <v>870</v>
      </c>
      <c r="C131" s="25">
        <v>33</v>
      </c>
      <c r="D131" s="25">
        <v>83</v>
      </c>
      <c r="E131" s="25">
        <v>177</v>
      </c>
      <c r="F131" s="25">
        <v>209</v>
      </c>
      <c r="G131" s="25">
        <v>188</v>
      </c>
      <c r="H131" s="25">
        <v>135</v>
      </c>
      <c r="I131" s="137">
        <v>45</v>
      </c>
    </row>
    <row r="132" spans="1:9" ht="18" customHeight="1" x14ac:dyDescent="0.25">
      <c r="A132" s="280">
        <v>1912</v>
      </c>
      <c r="B132" s="24">
        <f t="shared" si="5"/>
        <v>986</v>
      </c>
      <c r="C132" s="25">
        <v>35</v>
      </c>
      <c r="D132" s="25">
        <v>114</v>
      </c>
      <c r="E132" s="25">
        <v>181</v>
      </c>
      <c r="F132" s="25">
        <v>242</v>
      </c>
      <c r="G132" s="25">
        <v>244</v>
      </c>
      <c r="H132" s="25">
        <v>127</v>
      </c>
      <c r="I132" s="137">
        <v>43</v>
      </c>
    </row>
    <row r="133" spans="1:9" ht="18" customHeight="1" x14ac:dyDescent="0.25">
      <c r="A133" s="280">
        <v>1922</v>
      </c>
      <c r="B133" s="24">
        <f t="shared" si="5"/>
        <v>931</v>
      </c>
      <c r="C133" s="25">
        <v>25</v>
      </c>
      <c r="D133" s="25">
        <v>69</v>
      </c>
      <c r="E133" s="25">
        <v>169</v>
      </c>
      <c r="F133" s="25">
        <v>253</v>
      </c>
      <c r="G133" s="25">
        <v>252</v>
      </c>
      <c r="H133" s="25">
        <v>133</v>
      </c>
      <c r="I133" s="137">
        <v>30</v>
      </c>
    </row>
    <row r="134" spans="1:9" ht="18" customHeight="1" x14ac:dyDescent="0.25">
      <c r="A134" s="280">
        <v>1927</v>
      </c>
      <c r="B134" s="24">
        <f t="shared" si="5"/>
        <v>933</v>
      </c>
      <c r="C134" s="25">
        <v>23</v>
      </c>
      <c r="D134" s="25">
        <v>62</v>
      </c>
      <c r="E134" s="25">
        <v>150</v>
      </c>
      <c r="F134" s="25">
        <v>239</v>
      </c>
      <c r="G134" s="25">
        <v>262</v>
      </c>
      <c r="H134" s="25">
        <v>168</v>
      </c>
      <c r="I134" s="137">
        <v>29</v>
      </c>
    </row>
    <row r="135" spans="1:9" ht="18" customHeight="1" x14ac:dyDescent="0.25">
      <c r="A135" s="280">
        <v>1932</v>
      </c>
      <c r="B135" s="24">
        <f t="shared" si="5"/>
        <v>1083</v>
      </c>
      <c r="C135" s="25">
        <v>26</v>
      </c>
      <c r="D135" s="25">
        <v>72</v>
      </c>
      <c r="E135" s="25">
        <v>164</v>
      </c>
      <c r="F135" s="25">
        <v>237</v>
      </c>
      <c r="G135" s="25">
        <v>302</v>
      </c>
      <c r="H135" s="25">
        <v>216</v>
      </c>
      <c r="I135" s="137">
        <v>66</v>
      </c>
    </row>
    <row r="136" spans="1:9" ht="18" customHeight="1" x14ac:dyDescent="0.25">
      <c r="A136" s="280">
        <v>1937</v>
      </c>
      <c r="B136" s="24">
        <f t="shared" si="5"/>
        <v>1190</v>
      </c>
      <c r="C136" s="25">
        <v>21</v>
      </c>
      <c r="D136" s="25">
        <v>74</v>
      </c>
      <c r="E136" s="25">
        <v>140</v>
      </c>
      <c r="F136" s="25">
        <v>289</v>
      </c>
      <c r="G136" s="25">
        <v>334</v>
      </c>
      <c r="H136" s="25">
        <v>243</v>
      </c>
      <c r="I136" s="137">
        <v>89</v>
      </c>
    </row>
    <row r="137" spans="1:9" ht="18" customHeight="1" x14ac:dyDescent="0.25">
      <c r="A137" s="387">
        <v>1942</v>
      </c>
      <c r="B137" s="24">
        <f t="shared" si="5"/>
        <v>1499</v>
      </c>
      <c r="C137" s="25">
        <v>22</v>
      </c>
      <c r="D137" s="25">
        <v>87</v>
      </c>
      <c r="E137" s="25">
        <v>205</v>
      </c>
      <c r="F137" s="25">
        <v>341</v>
      </c>
      <c r="G137" s="25">
        <v>421</v>
      </c>
      <c r="H137" s="25">
        <v>298</v>
      </c>
      <c r="I137" s="137">
        <v>125</v>
      </c>
    </row>
    <row r="138" spans="1:9" ht="18" customHeight="1" x14ac:dyDescent="0.25">
      <c r="A138" s="313">
        <v>1947</v>
      </c>
      <c r="B138" s="24">
        <f t="shared" si="5"/>
        <v>1021</v>
      </c>
      <c r="C138" s="25">
        <v>17</v>
      </c>
      <c r="D138" s="25">
        <v>47</v>
      </c>
      <c r="E138" s="25">
        <v>135</v>
      </c>
      <c r="F138" s="25">
        <v>202</v>
      </c>
      <c r="G138" s="25">
        <v>325</v>
      </c>
      <c r="H138" s="25">
        <v>239</v>
      </c>
      <c r="I138" s="137">
        <v>56</v>
      </c>
    </row>
    <row r="139" spans="1:9" ht="18" customHeight="1" x14ac:dyDescent="0.25">
      <c r="A139" s="478">
        <v>1952</v>
      </c>
      <c r="B139" s="24">
        <f t="shared" si="5"/>
        <v>952</v>
      </c>
      <c r="C139" s="25">
        <v>8</v>
      </c>
      <c r="D139" s="25">
        <v>19</v>
      </c>
      <c r="E139" s="25">
        <v>95</v>
      </c>
      <c r="F139" s="25">
        <v>225</v>
      </c>
      <c r="G139" s="25">
        <v>292</v>
      </c>
      <c r="H139" s="25">
        <v>242</v>
      </c>
      <c r="I139" s="137">
        <v>71</v>
      </c>
    </row>
    <row r="140" spans="1:9" ht="18" customHeight="1" x14ac:dyDescent="0.25">
      <c r="A140" s="478">
        <v>1957</v>
      </c>
      <c r="B140" s="24">
        <f t="shared" si="5"/>
        <v>1025</v>
      </c>
      <c r="C140" s="25">
        <v>1</v>
      </c>
      <c r="D140" s="25">
        <v>13</v>
      </c>
      <c r="E140" s="25">
        <v>66</v>
      </c>
      <c r="F140" s="25">
        <v>214</v>
      </c>
      <c r="G140" s="25">
        <v>323</v>
      </c>
      <c r="H140" s="25">
        <v>277</v>
      </c>
      <c r="I140" s="137">
        <v>131</v>
      </c>
    </row>
    <row r="141" spans="1:9" ht="18" customHeight="1" thickBot="1" x14ac:dyDescent="0.3">
      <c r="A141" s="280">
        <v>1962</v>
      </c>
      <c r="B141" s="224"/>
      <c r="C141" s="118"/>
      <c r="D141" s="118"/>
      <c r="E141" s="118"/>
      <c r="F141" s="118"/>
      <c r="G141" s="118"/>
      <c r="H141" s="118"/>
      <c r="I141" s="225"/>
    </row>
    <row r="142" spans="1:9" ht="16.2" thickTop="1" thickBot="1" x14ac:dyDescent="0.3">
      <c r="A142" s="528" t="s">
        <v>572</v>
      </c>
      <c r="B142" s="529"/>
      <c r="C142" s="529"/>
      <c r="D142" s="529"/>
      <c r="E142" s="529"/>
      <c r="F142" s="529"/>
      <c r="G142" s="529"/>
      <c r="H142" s="529"/>
      <c r="I142" s="548"/>
    </row>
    <row r="143" spans="1:9" ht="15.6" thickTop="1" x14ac:dyDescent="0.25"/>
  </sheetData>
  <sortState columnSort="1" ref="L7:BN20">
    <sortCondition ref="L7:BN7"/>
  </sortState>
  <mergeCells count="17">
    <mergeCell ref="A142:I142"/>
    <mergeCell ref="A84:A86"/>
    <mergeCell ref="B64:I65"/>
    <mergeCell ref="B84:I85"/>
    <mergeCell ref="B123:I124"/>
    <mergeCell ref="A103:A105"/>
    <mergeCell ref="B103:I104"/>
    <mergeCell ref="A123:A125"/>
    <mergeCell ref="A3:I3"/>
    <mergeCell ref="B4:I4"/>
    <mergeCell ref="A64:A66"/>
    <mergeCell ref="A24:A26"/>
    <mergeCell ref="B24:I25"/>
    <mergeCell ref="A44:A46"/>
    <mergeCell ref="A5:A7"/>
    <mergeCell ref="B5:I6"/>
    <mergeCell ref="B44:I45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55" fitToHeight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opLeftCell="A13" workbookViewId="0">
      <selection activeCell="B40" sqref="B40"/>
    </sheetView>
  </sheetViews>
  <sheetFormatPr baseColWidth="10" defaultColWidth="8.90625" defaultRowHeight="15" x14ac:dyDescent="0.25"/>
  <cols>
    <col min="1" max="9" width="11.1796875" customWidth="1"/>
    <col min="10" max="27" width="10.81640625" customWidth="1"/>
  </cols>
  <sheetData>
    <row r="1" spans="1:9" ht="15.6" thickBot="1" x14ac:dyDescent="0.3"/>
    <row r="2" spans="1:9" ht="15.6" thickTop="1" x14ac:dyDescent="0.25">
      <c r="A2" s="503" t="s">
        <v>268</v>
      </c>
      <c r="B2" s="505"/>
      <c r="C2" s="505"/>
      <c r="D2" s="505"/>
      <c r="E2" s="505"/>
      <c r="F2" s="505"/>
      <c r="G2" s="505"/>
      <c r="H2" s="505"/>
      <c r="I2" s="506"/>
    </row>
    <row r="3" spans="1:9" ht="16.2" thickBot="1" x14ac:dyDescent="0.3">
      <c r="A3" s="109"/>
      <c r="B3" s="537"/>
      <c r="C3" s="537"/>
      <c r="D3" s="537"/>
      <c r="E3" s="537"/>
      <c r="F3" s="537"/>
      <c r="G3" s="537"/>
      <c r="H3" s="537"/>
      <c r="I3" s="538"/>
    </row>
    <row r="4" spans="1:9" x14ac:dyDescent="0.25">
      <c r="A4" s="110"/>
      <c r="B4" s="514" t="s">
        <v>95</v>
      </c>
      <c r="C4" s="507" t="s">
        <v>437</v>
      </c>
      <c r="D4" s="507" t="s">
        <v>96</v>
      </c>
      <c r="E4" s="509" t="s">
        <v>98</v>
      </c>
      <c r="F4" s="514" t="s">
        <v>3</v>
      </c>
      <c r="G4" s="507" t="s">
        <v>593</v>
      </c>
      <c r="H4" s="507" t="s">
        <v>97</v>
      </c>
      <c r="I4" s="545" t="s">
        <v>99</v>
      </c>
    </row>
    <row r="5" spans="1:9" x14ac:dyDescent="0.25">
      <c r="A5" s="110"/>
      <c r="B5" s="539"/>
      <c r="C5" s="541"/>
      <c r="D5" s="541"/>
      <c r="E5" s="543"/>
      <c r="F5" s="539"/>
      <c r="G5" s="541"/>
      <c r="H5" s="541"/>
      <c r="I5" s="546"/>
    </row>
    <row r="6" spans="1:9" x14ac:dyDescent="0.25">
      <c r="A6" s="111"/>
      <c r="B6" s="540"/>
      <c r="C6" s="542"/>
      <c r="D6" s="542"/>
      <c r="E6" s="544"/>
      <c r="F6" s="540"/>
      <c r="G6" s="542"/>
      <c r="H6" s="542"/>
      <c r="I6" s="547"/>
    </row>
    <row r="7" spans="1:9" ht="2.25" customHeight="1" x14ac:dyDescent="0.25">
      <c r="A7" s="112"/>
      <c r="B7" s="119" t="s">
        <v>181</v>
      </c>
      <c r="C7" s="5"/>
      <c r="D7" s="5" t="s">
        <v>182</v>
      </c>
      <c r="E7" s="130"/>
      <c r="F7" s="5" t="s">
        <v>183</v>
      </c>
      <c r="G7" s="5"/>
      <c r="H7" s="5" t="s">
        <v>184</v>
      </c>
      <c r="I7" s="113"/>
    </row>
    <row r="8" spans="1:9" x14ac:dyDescent="0.25">
      <c r="A8" s="315">
        <v>1807</v>
      </c>
      <c r="B8" s="121"/>
      <c r="C8" s="115"/>
      <c r="D8" s="25"/>
      <c r="E8" s="136"/>
      <c r="F8" s="25">
        <v>36</v>
      </c>
      <c r="G8" s="115">
        <f>F8/TableB1!C8</f>
        <v>3.0989067745545323E-3</v>
      </c>
      <c r="H8" s="25">
        <v>12632</v>
      </c>
      <c r="I8" s="116">
        <f>F8*H8/(1000000*TableB1!$H8)</f>
        <v>7.7181293278554396E-3</v>
      </c>
    </row>
    <row r="9" spans="1:9" x14ac:dyDescent="0.25">
      <c r="A9" s="315">
        <v>1812</v>
      </c>
      <c r="B9" s="121"/>
      <c r="C9" s="115"/>
      <c r="D9" s="25"/>
      <c r="E9" s="136"/>
      <c r="F9" s="25">
        <v>38</v>
      </c>
      <c r="G9" s="115">
        <f>F9/TableB1!C9</f>
        <v>3.3729806497425881E-3</v>
      </c>
      <c r="H9" s="25">
        <v>13807</v>
      </c>
      <c r="I9" s="116">
        <f>F9*H9/(1000000*TableB1!$H9)</f>
        <v>7.7854145078726277E-3</v>
      </c>
    </row>
    <row r="10" spans="1:9" x14ac:dyDescent="0.25">
      <c r="A10" s="315">
        <v>1817</v>
      </c>
      <c r="B10" s="121"/>
      <c r="C10" s="115"/>
      <c r="D10" s="25"/>
      <c r="E10" s="136"/>
      <c r="F10" s="25">
        <v>93</v>
      </c>
      <c r="G10" s="115">
        <f>F10/TableB1!C10</f>
        <v>7.9800926720439338E-3</v>
      </c>
      <c r="H10" s="25">
        <v>10365</v>
      </c>
      <c r="I10" s="116">
        <f>F10*H10/(1000000*TableB1!$H10)</f>
        <v>1.4350314606120799E-2</v>
      </c>
    </row>
    <row r="11" spans="1:9" x14ac:dyDescent="0.25">
      <c r="A11" s="315">
        <v>1822</v>
      </c>
      <c r="B11" s="121"/>
      <c r="C11" s="115"/>
      <c r="D11" s="25"/>
      <c r="E11" s="136"/>
      <c r="F11" s="25">
        <v>109</v>
      </c>
      <c r="G11" s="115">
        <f>F11/TableB1!C11</f>
        <v>8.3480125603124754E-3</v>
      </c>
      <c r="H11" s="25">
        <v>14325</v>
      </c>
      <c r="I11" s="116">
        <f>F11*H11/(1000000*TableB1!$H11)</f>
        <v>1.4654835961556525E-2</v>
      </c>
    </row>
    <row r="12" spans="1:9" x14ac:dyDescent="0.25">
      <c r="A12" s="315">
        <v>1827</v>
      </c>
      <c r="B12" s="121"/>
      <c r="C12" s="115"/>
      <c r="D12" s="25"/>
      <c r="E12" s="136"/>
      <c r="F12" s="25">
        <v>65</v>
      </c>
      <c r="G12" s="115">
        <f>F12/TableB1!C12</f>
        <v>4.6985687436750037E-3</v>
      </c>
      <c r="H12" s="25">
        <v>54647</v>
      </c>
      <c r="I12" s="116">
        <f>F12*H12/(1000000*TableB1!$H12)</f>
        <v>2.9514644372005825E-2</v>
      </c>
    </row>
    <row r="13" spans="1:9" x14ac:dyDescent="0.25">
      <c r="A13" s="315">
        <v>1832</v>
      </c>
      <c r="B13" s="121"/>
      <c r="C13" s="115"/>
      <c r="D13" s="25"/>
      <c r="E13" s="136"/>
      <c r="F13" s="25">
        <v>115</v>
      </c>
      <c r="G13" s="115">
        <f>F13/TableB1!C13</f>
        <v>3.6647546207775653E-3</v>
      </c>
      <c r="H13" s="25">
        <v>16940</v>
      </c>
      <c r="I13" s="116">
        <f>F13*H13/(1000000*TableB1!$H13)</f>
        <v>8.5275960324419416E-3</v>
      </c>
    </row>
    <row r="14" spans="1:9" x14ac:dyDescent="0.25">
      <c r="A14" s="315">
        <v>1837</v>
      </c>
      <c r="B14" s="121"/>
      <c r="C14" s="115"/>
      <c r="D14" s="25"/>
      <c r="E14" s="136"/>
      <c r="F14" s="25">
        <v>130</v>
      </c>
      <c r="G14" s="115">
        <f>F14/TableB1!C14</f>
        <v>7.8299102571824375E-3</v>
      </c>
      <c r="H14" s="25">
        <v>10501</v>
      </c>
      <c r="I14" s="116">
        <f>F14*H14/(1000000*TableB1!$H14)</f>
        <v>8.2785336104409246E-3</v>
      </c>
    </row>
    <row r="15" spans="1:9" x14ac:dyDescent="0.25">
      <c r="A15" s="315">
        <v>1842</v>
      </c>
      <c r="B15" s="121"/>
      <c r="C15" s="115"/>
      <c r="D15" s="25"/>
      <c r="E15" s="136"/>
      <c r="F15" s="25">
        <v>111</v>
      </c>
      <c r="G15" s="115">
        <f>F15/TableB1!C15</f>
        <v>6.5540859707132731E-3</v>
      </c>
      <c r="H15" s="25">
        <v>18491</v>
      </c>
      <c r="I15" s="116">
        <f>F15*H15/(1000000*TableB1!$H15)</f>
        <v>9.9853401642347774E-3</v>
      </c>
    </row>
    <row r="16" spans="1:9" x14ac:dyDescent="0.25">
      <c r="A16" s="315">
        <v>1847</v>
      </c>
      <c r="B16" s="121"/>
      <c r="C16" s="115"/>
      <c r="D16" s="25"/>
      <c r="E16" s="136"/>
      <c r="F16" s="25">
        <v>95</v>
      </c>
      <c r="G16" s="115">
        <f>F16/TableB1!C16</f>
        <v>5.3277998990522123E-3</v>
      </c>
      <c r="H16" s="25">
        <v>26140</v>
      </c>
      <c r="I16" s="116">
        <f>F16*H16/(1000000*TableB1!$H16)</f>
        <v>1.0985930635314384E-2</v>
      </c>
    </row>
    <row r="17" spans="1:9" x14ac:dyDescent="0.25">
      <c r="A17" s="315">
        <v>1852</v>
      </c>
      <c r="B17" s="121"/>
      <c r="C17" s="115"/>
      <c r="D17" s="25"/>
      <c r="E17" s="136"/>
      <c r="F17" s="25">
        <v>86</v>
      </c>
      <c r="G17" s="115">
        <f>F17/TableB1!C17</f>
        <v>5.1879109609700184E-3</v>
      </c>
      <c r="H17" s="25">
        <v>15303</v>
      </c>
      <c r="I17" s="116">
        <f>F17*H17/(1000000*TableB1!$H17)</f>
        <v>5.5623267534543486E-3</v>
      </c>
    </row>
    <row r="18" spans="1:9" x14ac:dyDescent="0.25">
      <c r="A18" s="315">
        <v>1857</v>
      </c>
      <c r="B18" s="121"/>
      <c r="C18" s="115"/>
      <c r="D18" s="25"/>
      <c r="E18" s="136"/>
      <c r="F18" s="25">
        <v>97</v>
      </c>
      <c r="G18" s="115">
        <f>F18/TableB1!C18</f>
        <v>5.1306463556542899E-3</v>
      </c>
      <c r="H18" s="25">
        <v>10195</v>
      </c>
      <c r="I18" s="116">
        <f>F18*H18/(1000000*TableB1!$H18)</f>
        <v>3.3520220094952302E-3</v>
      </c>
    </row>
    <row r="19" spans="1:9" x14ac:dyDescent="0.25">
      <c r="A19" s="315">
        <v>1862</v>
      </c>
      <c r="B19" s="121"/>
      <c r="C19" s="115"/>
      <c r="D19" s="25"/>
      <c r="E19" s="136"/>
      <c r="F19" s="25">
        <v>110</v>
      </c>
      <c r="G19" s="115">
        <f>F19/TableB1!C19</f>
        <v>4.5030293106271494E-3</v>
      </c>
      <c r="H19" s="25">
        <v>36953</v>
      </c>
      <c r="I19" s="116">
        <f>F19*H19/(1000000*TableB1!$H19)</f>
        <v>9.1962395497448921E-3</v>
      </c>
    </row>
    <row r="20" spans="1:9" x14ac:dyDescent="0.25">
      <c r="A20" s="315">
        <v>1867</v>
      </c>
      <c r="B20" s="121"/>
      <c r="C20" s="115"/>
      <c r="D20" s="25"/>
      <c r="E20" s="136"/>
      <c r="F20" s="25">
        <v>106</v>
      </c>
      <c r="G20" s="115">
        <f>F20/TableB1!C20</f>
        <v>3.7872021151166531E-3</v>
      </c>
      <c r="H20" s="25">
        <v>17548</v>
      </c>
      <c r="I20" s="116">
        <f>F20*H20/(1000000*TableB1!$H20)</f>
        <v>3.543587732977021E-3</v>
      </c>
    </row>
    <row r="21" spans="1:9" x14ac:dyDescent="0.25">
      <c r="A21" s="274">
        <v>1872</v>
      </c>
      <c r="B21" s="121">
        <v>135</v>
      </c>
      <c r="C21" s="115">
        <f>B21/TableB1!C21</f>
        <v>6.3418988114811855E-3</v>
      </c>
      <c r="D21" s="25">
        <v>-9.1703700000000001</v>
      </c>
      <c r="E21" s="136">
        <f>B21*D21/(1000000*TableB1!$H21)</f>
        <v>-2.0260081742941931E-6</v>
      </c>
      <c r="F21" s="25">
        <v>65</v>
      </c>
      <c r="G21" s="115">
        <f>F21/TableB1!C21</f>
        <v>3.0535068351576081E-3</v>
      </c>
      <c r="H21" s="25">
        <v>47859.34</v>
      </c>
      <c r="I21" s="116">
        <f>F21*H21/(1000000*TableB1!$H21)</f>
        <v>5.0909710567121798E-3</v>
      </c>
    </row>
    <row r="22" spans="1:9" x14ac:dyDescent="0.25">
      <c r="A22" s="315">
        <v>1877</v>
      </c>
      <c r="B22" s="121"/>
      <c r="C22" s="115"/>
      <c r="D22" s="25"/>
      <c r="E22" s="136"/>
      <c r="F22" s="25">
        <v>102</v>
      </c>
      <c r="G22" s="115">
        <f>F22/TableB1!C22</f>
        <v>3.6220304676680515E-3</v>
      </c>
      <c r="H22" s="25">
        <v>61255</v>
      </c>
      <c r="I22" s="116">
        <f>F22*H22/(1000000*TableB1!$H22)</f>
        <v>7.4589777337517593E-3</v>
      </c>
    </row>
    <row r="23" spans="1:9" x14ac:dyDescent="0.25">
      <c r="A23" s="274">
        <v>1882</v>
      </c>
      <c r="B23" s="121">
        <v>242</v>
      </c>
      <c r="C23" s="115">
        <f>B23/TableB1!C23</f>
        <v>7.6292559899117278E-3</v>
      </c>
      <c r="D23" s="25">
        <v>-14091</v>
      </c>
      <c r="E23" s="136">
        <f>B23*D23/(1000000*TableB1!$H23)</f>
        <v>-3.67308485046934E-3</v>
      </c>
      <c r="F23" s="25">
        <v>135</v>
      </c>
      <c r="G23" s="115">
        <f>F23/TableB1!C23</f>
        <v>4.255989911727617E-3</v>
      </c>
      <c r="H23" s="25">
        <v>55416</v>
      </c>
      <c r="I23" s="116">
        <f>F23*H23/(1000000*TableB1!$H23)</f>
        <v>8.0582868556089097E-3</v>
      </c>
    </row>
    <row r="24" spans="1:9" x14ac:dyDescent="0.25">
      <c r="A24" s="315">
        <v>1887</v>
      </c>
      <c r="B24" s="121"/>
      <c r="C24" s="115"/>
      <c r="D24" s="25"/>
      <c r="E24" s="136"/>
      <c r="F24" s="25">
        <v>133</v>
      </c>
      <c r="G24" s="115">
        <f>F24/TableB1!C24</f>
        <v>4.2358036880155419E-3</v>
      </c>
      <c r="H24" s="25">
        <v>49221</v>
      </c>
      <c r="I24" s="116">
        <f>F24*H24/(1000000*TableB1!$H24)</f>
        <v>5.5685726760898047E-3</v>
      </c>
    </row>
    <row r="25" spans="1:9" x14ac:dyDescent="0.25">
      <c r="A25" s="274">
        <v>1892</v>
      </c>
      <c r="B25" s="121">
        <v>11</v>
      </c>
      <c r="C25" s="115">
        <f>B25/TableB1!C25</f>
        <v>3.364428811744915E-4</v>
      </c>
      <c r="D25" s="25">
        <v>-20765</v>
      </c>
      <c r="E25" s="136">
        <f>B25*D25/(1000000*TableB1!$H25)</f>
        <v>-1.5467470485815642E-4</v>
      </c>
      <c r="F25" s="25">
        <v>133</v>
      </c>
      <c r="G25" s="115">
        <f>F25/TableB1!C25</f>
        <v>4.0679002905643063E-3</v>
      </c>
      <c r="H25" s="25">
        <v>33832</v>
      </c>
      <c r="I25" s="116">
        <f>F25*H25/(1000000*TableB1!$H25)</f>
        <v>3.0470107644560676E-3</v>
      </c>
    </row>
    <row r="26" spans="1:9" x14ac:dyDescent="0.25">
      <c r="A26" s="287">
        <v>1897</v>
      </c>
      <c r="B26" s="121">
        <v>229</v>
      </c>
      <c r="C26" s="115">
        <f>B26/TableB1!C26</f>
        <v>7.340449402186108E-3</v>
      </c>
      <c r="D26" s="25">
        <v>-14241</v>
      </c>
      <c r="E26" s="136">
        <f>B26*D26/(1000000*TableB1!$H26)</f>
        <v>-2.6500107827222884E-3</v>
      </c>
      <c r="F26" s="25">
        <v>152</v>
      </c>
      <c r="G26" s="115">
        <f>F26/TableB1!C26</f>
        <v>4.8722633586562808E-3</v>
      </c>
      <c r="H26" s="25">
        <v>17514</v>
      </c>
      <c r="I26" s="116">
        <f>F26*H26/(1000000*TableB1!$H26)</f>
        <v>2.1632195818724153E-3</v>
      </c>
    </row>
    <row r="27" spans="1:9" x14ac:dyDescent="0.25">
      <c r="A27" s="315">
        <v>1902</v>
      </c>
      <c r="B27" s="121">
        <v>362</v>
      </c>
      <c r="C27" s="115">
        <f>B27/TableB1!C27</f>
        <v>1.0830540928674007E-2</v>
      </c>
      <c r="D27" s="25">
        <v>-22712</v>
      </c>
      <c r="E27" s="136">
        <f>B27*D27/(1000000*TableB1!$H27)</f>
        <v>-6.1310726261227947E-3</v>
      </c>
      <c r="F27" s="25">
        <v>188</v>
      </c>
      <c r="G27" s="115">
        <f>F27/TableB1!C27</f>
        <v>5.6247008137865007E-3</v>
      </c>
      <c r="H27" s="25">
        <v>18107</v>
      </c>
      <c r="I27" s="116">
        <f>F27*H27/(1000000*TableB1!$H27)</f>
        <v>2.5384982095947796E-3</v>
      </c>
    </row>
    <row r="28" spans="1:9" x14ac:dyDescent="0.25">
      <c r="A28" s="315">
        <v>1907</v>
      </c>
      <c r="B28" s="121">
        <v>442</v>
      </c>
      <c r="C28" s="115">
        <f>B28/TableB1!C28</f>
        <v>1.236190742553489E-2</v>
      </c>
      <c r="D28" s="25">
        <v>-20667</v>
      </c>
      <c r="E28" s="136">
        <f>B28*D28/(1000000*TableB1!$H28)</f>
        <v>-6.5127554050132402E-3</v>
      </c>
      <c r="F28" s="25">
        <v>132</v>
      </c>
      <c r="G28" s="115">
        <f>F28/TableB1!C28</f>
        <v>3.6917913578520486E-3</v>
      </c>
      <c r="H28" s="25">
        <v>16979</v>
      </c>
      <c r="I28" s="116">
        <f>F28*H28/(1000000*TableB1!$H28)</f>
        <v>1.5979055261406542E-3</v>
      </c>
    </row>
    <row r="29" spans="1:9" x14ac:dyDescent="0.25">
      <c r="A29" s="274">
        <v>1912</v>
      </c>
      <c r="B29" s="121">
        <v>23</v>
      </c>
      <c r="C29" s="115">
        <f>B29/TableB1!C29</f>
        <v>6.6016073478760047E-4</v>
      </c>
      <c r="D29" s="25">
        <v>-14473.87</v>
      </c>
      <c r="E29" s="136">
        <f>B29*D29/(1000000*TableB1!$H29)</f>
        <v>-2.4159181076062163E-4</v>
      </c>
      <c r="F29" s="25">
        <v>152</v>
      </c>
      <c r="G29" s="115">
        <f>F29/TableB1!C29</f>
        <v>4.3628013777267513E-3</v>
      </c>
      <c r="H29" s="25">
        <v>19211.25</v>
      </c>
      <c r="I29" s="116">
        <f>F29*H29/(1000000*TableB1!$H29)</f>
        <v>2.1191852223297353E-3</v>
      </c>
    </row>
    <row r="30" spans="1:9" x14ac:dyDescent="0.25">
      <c r="A30" s="315">
        <v>1917</v>
      </c>
      <c r="B30" s="121"/>
      <c r="C30" s="115"/>
      <c r="D30" s="25"/>
      <c r="E30" s="136"/>
      <c r="F30" s="25"/>
      <c r="G30" s="115"/>
      <c r="H30" s="25"/>
      <c r="I30" s="116"/>
    </row>
    <row r="31" spans="1:9" x14ac:dyDescent="0.25">
      <c r="A31" s="274">
        <v>1922</v>
      </c>
      <c r="B31" s="121">
        <v>136</v>
      </c>
      <c r="C31" s="115">
        <f>B31/TableB1!C31</f>
        <v>4.8093924605700543E-3</v>
      </c>
      <c r="D31" s="25">
        <v>-47587.87</v>
      </c>
      <c r="E31" s="136">
        <f>B31*D31/(1000000*TableB1!$H31)</f>
        <v>-3.6067688798562506E-3</v>
      </c>
      <c r="F31" s="25">
        <v>78</v>
      </c>
      <c r="G31" s="115">
        <f>F31/TableB1!C31</f>
        <v>2.7583280288563548E-3</v>
      </c>
      <c r="H31" s="25">
        <v>23487</v>
      </c>
      <c r="I31" s="116">
        <f>F31*H31/(1000000*TableB1!$H31)</f>
        <v>1.0209519181124266E-3</v>
      </c>
    </row>
    <row r="32" spans="1:9" x14ac:dyDescent="0.25">
      <c r="A32" s="274">
        <v>1927</v>
      </c>
      <c r="B32" s="121">
        <v>173</v>
      </c>
      <c r="C32" s="115">
        <f>B32/TableB1!C32</f>
        <v>6.1221600962559275E-3</v>
      </c>
      <c r="D32" s="25">
        <v>-34761.53</v>
      </c>
      <c r="E32" s="136">
        <f>B32*D32/(1000000*TableB1!$H32)</f>
        <v>-2.172398100647645E-3</v>
      </c>
      <c r="F32" s="25">
        <v>100</v>
      </c>
      <c r="G32" s="115">
        <f>F32/TableB1!C32</f>
        <v>3.5388208648878192E-3</v>
      </c>
      <c r="H32" s="25">
        <v>36982.28</v>
      </c>
      <c r="I32" s="116">
        <f>F32*H32/(1000000*TableB1!$H32)</f>
        <v>1.3359435588147556E-3</v>
      </c>
    </row>
    <row r="33" spans="1:9" x14ac:dyDescent="0.25">
      <c r="A33" s="284">
        <v>1932</v>
      </c>
      <c r="B33" s="121">
        <v>256</v>
      </c>
      <c r="C33" s="115">
        <f>B33/TableB1!C33</f>
        <v>9.648362416613274E-3</v>
      </c>
      <c r="D33" s="25">
        <v>-91236</v>
      </c>
      <c r="E33" s="136">
        <f>B33*D33/(1000000*TableB1!$H33)</f>
        <v>-7.065280404435762E-3</v>
      </c>
      <c r="F33" s="25">
        <v>44</v>
      </c>
      <c r="G33" s="115">
        <f>F33/TableB1!C33</f>
        <v>1.6583122903554065E-3</v>
      </c>
      <c r="H33" s="25">
        <v>307046</v>
      </c>
      <c r="I33" s="116">
        <f>F33*H33/(1000000*TableB1!$H33)</f>
        <v>4.0867617630486134E-3</v>
      </c>
    </row>
    <row r="34" spans="1:9" x14ac:dyDescent="0.25">
      <c r="A34" s="284">
        <v>1937</v>
      </c>
      <c r="B34" s="121">
        <v>190</v>
      </c>
      <c r="C34" s="115">
        <f>B34/TableB1!C34</f>
        <v>7.7405687281023386E-3</v>
      </c>
      <c r="D34" s="25">
        <v>-82118</v>
      </c>
      <c r="E34" s="136">
        <f>B34*D34/(1000000*TableB1!$H34)</f>
        <v>-5.5445677596904011E-3</v>
      </c>
      <c r="F34" s="25">
        <v>80</v>
      </c>
      <c r="G34" s="115">
        <f>F34/TableB1!C34</f>
        <v>3.2591868328851951E-3</v>
      </c>
      <c r="H34" s="25">
        <v>33313</v>
      </c>
      <c r="I34" s="116">
        <f>F34*H34/(1000000*TableB1!$H34)</f>
        <v>9.4706429273697969E-4</v>
      </c>
    </row>
    <row r="35" spans="1:9" x14ac:dyDescent="0.25">
      <c r="A35" s="315">
        <v>1942</v>
      </c>
      <c r="B35" s="121">
        <v>272</v>
      </c>
      <c r="C35" s="115">
        <f>B35/TableB1!C35</f>
        <v>5.7619794093971104E-3</v>
      </c>
      <c r="D35" s="25">
        <v>-55297.834560000003</v>
      </c>
      <c r="E35" s="136">
        <f>B35*D35/(1000000*TableB1!$H35)</f>
        <v>-2.2452643929453822E-3</v>
      </c>
      <c r="F35" s="25">
        <v>69</v>
      </c>
      <c r="G35" s="115">
        <f>F35/TableB1!C35</f>
        <v>1.4616786001779435E-3</v>
      </c>
      <c r="H35" s="25">
        <v>206874.8406</v>
      </c>
      <c r="I35" s="116">
        <f>F35*H35/(1000000*TableB1!$H35)</f>
        <v>2.1308222714286245E-3</v>
      </c>
    </row>
    <row r="36" spans="1:9" x14ac:dyDescent="0.25">
      <c r="A36" s="304">
        <v>1947</v>
      </c>
      <c r="B36" s="121">
        <v>103</v>
      </c>
      <c r="C36" s="115">
        <f>B36/TableB1!C36</f>
        <v>4.6692959789655019E-3</v>
      </c>
      <c r="D36" s="25">
        <v>-117071</v>
      </c>
      <c r="E36" s="136">
        <f>B36*D36/(1000000*TableB1!$H36)</f>
        <v>-1.2348841377383811E-3</v>
      </c>
      <c r="F36" s="25">
        <v>31</v>
      </c>
      <c r="G36" s="115">
        <f>F36/TableB1!C36</f>
        <v>1.4053220907566072E-3</v>
      </c>
      <c r="H36" s="25">
        <v>290207</v>
      </c>
      <c r="I36" s="116">
        <f>F36*H36/(1000000*TableB1!$H36)</f>
        <v>9.2131732272830475E-4</v>
      </c>
    </row>
    <row r="37" spans="1:9" x14ac:dyDescent="0.25">
      <c r="A37" s="413">
        <v>1952</v>
      </c>
      <c r="B37" s="121">
        <v>124</v>
      </c>
      <c r="C37" s="115">
        <f>B37/TableB1!C37</f>
        <v>5.3207466208968031E-3</v>
      </c>
      <c r="D37" s="25">
        <v>-30849</v>
      </c>
      <c r="E37" s="136">
        <f>B37*D37/(1000000*TableB1!$H37)</f>
        <v>-1.4642325732115453E-4</v>
      </c>
      <c r="F37" s="25">
        <v>10</v>
      </c>
      <c r="G37" s="115">
        <f>F37/TableB1!C37</f>
        <v>4.2909246942716153E-4</v>
      </c>
      <c r="H37" s="25">
        <v>726930</v>
      </c>
      <c r="I37" s="116">
        <v>2.7074299048529532E-4</v>
      </c>
    </row>
    <row r="38" spans="1:9" x14ac:dyDescent="0.25">
      <c r="A38" s="413">
        <v>1957</v>
      </c>
      <c r="B38" s="121">
        <v>140</v>
      </c>
      <c r="C38" s="115">
        <f>B38/TableB1!C38</f>
        <v>5.2271963558973974E-3</v>
      </c>
      <c r="D38" s="25">
        <v>-262519.8</v>
      </c>
      <c r="E38" s="136">
        <f>B38*D38/(1000000*TableB1!$H38)</f>
        <v>-6.7418907805652788E-4</v>
      </c>
      <c r="F38" s="25">
        <v>7</v>
      </c>
      <c r="G38" s="115">
        <f>F38/TableB1!C38</f>
        <v>2.6135981779486987E-4</v>
      </c>
      <c r="H38" s="25">
        <v>344679</v>
      </c>
      <c r="I38" s="116">
        <v>2.7074299048529532E-4</v>
      </c>
    </row>
    <row r="39" spans="1:9" ht="15.6" thickBot="1" x14ac:dyDescent="0.3">
      <c r="A39" s="284">
        <v>1962</v>
      </c>
      <c r="B39" s="121"/>
      <c r="C39" s="115"/>
      <c r="D39" s="25"/>
      <c r="E39" s="136"/>
      <c r="F39" s="25"/>
      <c r="G39" s="115"/>
      <c r="H39" s="25"/>
      <c r="I39" s="116"/>
    </row>
    <row r="40" spans="1:9" ht="16.8" thickTop="1" thickBot="1" x14ac:dyDescent="0.3">
      <c r="A40" s="148" t="s">
        <v>611</v>
      </c>
      <c r="B40" s="331">
        <f>SUM(B14:B39)</f>
        <v>2838</v>
      </c>
      <c r="C40" s="332">
        <f>B40/TableB1!C41</f>
        <v>3.8988497156917023E-3</v>
      </c>
      <c r="D40" s="333"/>
      <c r="E40" s="151"/>
      <c r="F40" s="149">
        <f>SUM(F8:F39)</f>
        <v>2802</v>
      </c>
      <c r="G40" s="150">
        <f>F40/TableB1!C41</f>
        <v>3.8493928482622093E-3</v>
      </c>
      <c r="H40" s="151"/>
      <c r="I40" s="152"/>
    </row>
    <row r="41" spans="1:9" ht="16.2" thickTop="1" thickBot="1" x14ac:dyDescent="0.3">
      <c r="A41" s="528" t="s">
        <v>440</v>
      </c>
      <c r="B41" s="529"/>
      <c r="C41" s="529"/>
      <c r="D41" s="529"/>
      <c r="E41" s="529"/>
      <c r="F41" s="529"/>
      <c r="G41" s="529"/>
      <c r="H41" s="529"/>
      <c r="I41" s="530"/>
    </row>
    <row r="42" spans="1:9" ht="15.6" thickTop="1" x14ac:dyDescent="0.25"/>
  </sheetData>
  <mergeCells count="11">
    <mergeCell ref="A41:I41"/>
    <mergeCell ref="A2:I2"/>
    <mergeCell ref="B3:I3"/>
    <mergeCell ref="B4:B6"/>
    <mergeCell ref="C4:C6"/>
    <mergeCell ref="D4:D6"/>
    <mergeCell ref="E4:E6"/>
    <mergeCell ref="F4:F6"/>
    <mergeCell ref="G4:G6"/>
    <mergeCell ref="H4:H6"/>
    <mergeCell ref="I4:I6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68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7"/>
  <sheetViews>
    <sheetView workbookViewId="0">
      <selection activeCell="A3" sqref="A3:G3"/>
    </sheetView>
  </sheetViews>
  <sheetFormatPr baseColWidth="10" defaultColWidth="8.90625" defaultRowHeight="15" x14ac:dyDescent="0.25"/>
  <cols>
    <col min="1" max="2" width="13.6328125" customWidth="1"/>
    <col min="3" max="7" width="12.453125" customWidth="1"/>
    <col min="8" max="8" width="10.81640625" customWidth="1"/>
  </cols>
  <sheetData>
    <row r="1" spans="1:7" x14ac:dyDescent="0.25">
      <c r="A1" s="49"/>
      <c r="B1" s="2"/>
      <c r="C1" s="2"/>
      <c r="D1" s="2"/>
      <c r="E1" s="2"/>
      <c r="F1" s="2"/>
      <c r="G1" s="2"/>
    </row>
    <row r="2" spans="1:7" ht="15.6" thickBot="1" x14ac:dyDescent="0.3">
      <c r="A2" s="2"/>
      <c r="B2" s="2"/>
      <c r="C2" s="2"/>
      <c r="D2" s="2"/>
      <c r="E2" s="2"/>
      <c r="F2" s="2"/>
      <c r="G2" s="2"/>
    </row>
    <row r="3" spans="1:7" ht="18" customHeight="1" thickTop="1" x14ac:dyDescent="0.25">
      <c r="A3" s="580" t="s">
        <v>395</v>
      </c>
      <c r="B3" s="581"/>
      <c r="C3" s="581"/>
      <c r="D3" s="581"/>
      <c r="E3" s="581"/>
      <c r="F3" s="581"/>
      <c r="G3" s="582"/>
    </row>
    <row r="4" spans="1:7" ht="18" customHeight="1" x14ac:dyDescent="0.25">
      <c r="A4" s="109"/>
      <c r="B4" s="549"/>
      <c r="C4" s="549"/>
      <c r="D4" s="549"/>
      <c r="E4" s="549"/>
      <c r="F4" s="549"/>
      <c r="G4" s="550"/>
    </row>
    <row r="5" spans="1:7" ht="18" customHeight="1" x14ac:dyDescent="0.25">
      <c r="A5" s="594"/>
      <c r="B5" s="716" t="s">
        <v>406</v>
      </c>
      <c r="C5" s="606"/>
      <c r="D5" s="606"/>
      <c r="E5" s="607"/>
      <c r="F5" s="607"/>
      <c r="G5" s="608"/>
    </row>
    <row r="6" spans="1:7" ht="18" customHeight="1" x14ac:dyDescent="0.25">
      <c r="A6" s="595"/>
      <c r="B6" s="709"/>
      <c r="C6" s="604"/>
      <c r="D6" s="604"/>
      <c r="E6" s="604"/>
      <c r="F6" s="604"/>
      <c r="G6" s="605"/>
    </row>
    <row r="7" spans="1:7" ht="18" customHeight="1" x14ac:dyDescent="0.25">
      <c r="A7" s="596"/>
      <c r="B7" s="95" t="s">
        <v>117</v>
      </c>
      <c r="C7" s="95" t="s">
        <v>396</v>
      </c>
      <c r="D7" s="100" t="s">
        <v>397</v>
      </c>
      <c r="E7" s="100" t="s">
        <v>398</v>
      </c>
      <c r="F7" s="100" t="s">
        <v>399</v>
      </c>
      <c r="G7" s="263" t="s">
        <v>400</v>
      </c>
    </row>
    <row r="8" spans="1:7" ht="18" customHeight="1" x14ac:dyDescent="0.25">
      <c r="A8" s="280">
        <v>1872</v>
      </c>
      <c r="B8" s="103">
        <f>B27/B27</f>
        <v>1</v>
      </c>
      <c r="C8" s="93">
        <f t="shared" ref="C8:G9" si="0">C27/$B27</f>
        <v>0.65296114673708039</v>
      </c>
      <c r="D8" s="94">
        <f t="shared" si="0"/>
        <v>3.6589966050546964E-2</v>
      </c>
      <c r="E8" s="94">
        <f t="shared" si="0"/>
        <v>3.6212749905695965E-2</v>
      </c>
      <c r="F8" s="94">
        <f t="shared" si="0"/>
        <v>1.3956997359486986E-2</v>
      </c>
      <c r="G8" s="221">
        <f t="shared" si="0"/>
        <v>0.26027913994718976</v>
      </c>
    </row>
    <row r="9" spans="1:7" ht="18" customHeight="1" x14ac:dyDescent="0.25">
      <c r="A9" s="280">
        <v>1882</v>
      </c>
      <c r="B9" s="21">
        <f>B28/B28</f>
        <v>1</v>
      </c>
      <c r="C9" s="16">
        <f t="shared" si="0"/>
        <v>0.6036856127886322</v>
      </c>
      <c r="D9" s="17">
        <f t="shared" si="0"/>
        <v>3.7189165186500887E-2</v>
      </c>
      <c r="E9" s="17">
        <f t="shared" si="0"/>
        <v>3.4358348134991112E-2</v>
      </c>
      <c r="F9" s="17">
        <f t="shared" si="0"/>
        <v>3.5468472468916518E-2</v>
      </c>
      <c r="G9" s="156">
        <f t="shared" si="0"/>
        <v>0.28929840142095914</v>
      </c>
    </row>
    <row r="10" spans="1:7" ht="18" customHeight="1" x14ac:dyDescent="0.25">
      <c r="A10" s="280">
        <v>1892</v>
      </c>
      <c r="B10" s="21">
        <f>B30/B30</f>
        <v>1</v>
      </c>
      <c r="C10" s="16">
        <f t="shared" ref="C10:G11" si="1">C29/$B29</f>
        <v>0.64203309562487954</v>
      </c>
      <c r="D10" s="17">
        <f t="shared" si="1"/>
        <v>3.4554916159585884E-2</v>
      </c>
      <c r="E10" s="17">
        <f t="shared" si="1"/>
        <v>2.8332277871086758E-2</v>
      </c>
      <c r="F10" s="17">
        <f t="shared" si="1"/>
        <v>3.5078058316583602E-2</v>
      </c>
      <c r="G10" s="156">
        <f t="shared" si="1"/>
        <v>0.26000165202786413</v>
      </c>
    </row>
    <row r="11" spans="1:7" ht="18" customHeight="1" x14ac:dyDescent="0.25">
      <c r="A11" s="289">
        <v>1897</v>
      </c>
      <c r="B11" s="21">
        <f>B32/B32</f>
        <v>1</v>
      </c>
      <c r="C11" s="16">
        <f t="shared" si="1"/>
        <v>0.67167030567685593</v>
      </c>
      <c r="D11" s="17">
        <f t="shared" si="1"/>
        <v>2.7565502183406112E-2</v>
      </c>
      <c r="E11" s="17">
        <f t="shared" si="1"/>
        <v>2.9475982532751091E-2</v>
      </c>
      <c r="F11" s="17">
        <f t="shared" si="1"/>
        <v>3.0294759825327512E-2</v>
      </c>
      <c r="G11" s="156">
        <f t="shared" si="1"/>
        <v>0.2409934497816594</v>
      </c>
    </row>
    <row r="12" spans="1:7" ht="18" customHeight="1" x14ac:dyDescent="0.25">
      <c r="A12" s="344">
        <v>1907</v>
      </c>
      <c r="B12" s="21">
        <f>B33/B33</f>
        <v>1</v>
      </c>
      <c r="C12" s="16">
        <f t="shared" ref="C12:G12" si="2">C31/$B31</f>
        <v>0.6066123622424533</v>
      </c>
      <c r="D12" s="17">
        <f t="shared" si="2"/>
        <v>5.0551030186871106E-2</v>
      </c>
      <c r="E12" s="17">
        <f t="shared" si="2"/>
        <v>4.5759463344513654E-2</v>
      </c>
      <c r="F12" s="17">
        <f t="shared" si="2"/>
        <v>4.3603258265452804E-2</v>
      </c>
      <c r="G12" s="156">
        <f t="shared" si="2"/>
        <v>0.25347388596070913</v>
      </c>
    </row>
    <row r="13" spans="1:7" ht="18" customHeight="1" x14ac:dyDescent="0.25">
      <c r="A13" s="280">
        <v>1912</v>
      </c>
      <c r="B13" s="21">
        <f>B32/B32</f>
        <v>1</v>
      </c>
      <c r="C13" s="16">
        <f t="shared" ref="C13:G13" si="3">C32/$B32</f>
        <v>0.65</v>
      </c>
      <c r="D13" s="17">
        <f t="shared" si="3"/>
        <v>6.0049019607843139E-2</v>
      </c>
      <c r="E13" s="17">
        <f t="shared" si="3"/>
        <v>4.9509803921568625E-2</v>
      </c>
      <c r="F13" s="17">
        <f t="shared" si="3"/>
        <v>3.1372549019607843E-2</v>
      </c>
      <c r="G13" s="156">
        <f t="shared" si="3"/>
        <v>0.2090686274509804</v>
      </c>
    </row>
    <row r="14" spans="1:7" ht="18" customHeight="1" x14ac:dyDescent="0.25">
      <c r="A14" s="280">
        <v>1922</v>
      </c>
      <c r="B14" s="21">
        <f>B33/B33</f>
        <v>1</v>
      </c>
      <c r="C14" s="16">
        <f t="shared" ref="C14:G14" si="4">C33/$B33</f>
        <v>0.62860980523841503</v>
      </c>
      <c r="D14" s="17">
        <f t="shared" si="4"/>
        <v>4.8354600402955E-2</v>
      </c>
      <c r="E14" s="17">
        <f t="shared" si="4"/>
        <v>4.3877322587866578E-2</v>
      </c>
      <c r="F14" s="17">
        <f t="shared" si="4"/>
        <v>4.3205730915603313E-2</v>
      </c>
      <c r="G14" s="156">
        <f t="shared" si="4"/>
        <v>0.23595254085516007</v>
      </c>
    </row>
    <row r="15" spans="1:7" ht="18" customHeight="1" x14ac:dyDescent="0.25">
      <c r="A15" s="280">
        <v>1927</v>
      </c>
      <c r="B15" s="21">
        <f>B34/B34</f>
        <v>1</v>
      </c>
      <c r="C15" s="16">
        <f t="shared" ref="C15:G15" si="5">C34/$B34</f>
        <v>0.70745654162854532</v>
      </c>
      <c r="D15" s="17">
        <f t="shared" si="5"/>
        <v>3.9341262580054895E-2</v>
      </c>
      <c r="E15" s="17">
        <f t="shared" si="5"/>
        <v>3.6139066788655076E-2</v>
      </c>
      <c r="F15" s="17">
        <f t="shared" si="5"/>
        <v>3.385178408051235E-2</v>
      </c>
      <c r="G15" s="156">
        <f t="shared" si="5"/>
        <v>0.1832113449222324</v>
      </c>
    </row>
    <row r="16" spans="1:7" ht="18" customHeight="1" x14ac:dyDescent="0.25">
      <c r="A16" s="280">
        <v>1932</v>
      </c>
      <c r="B16" s="21">
        <f t="shared" ref="B16:B21" si="6">B35/B35</f>
        <v>1</v>
      </c>
      <c r="C16" s="16">
        <f t="shared" ref="C16:G16" si="7">C35/$B35</f>
        <v>0.70625686059275516</v>
      </c>
      <c r="D16" s="17">
        <f t="shared" si="7"/>
        <v>3.973655323819978E-2</v>
      </c>
      <c r="E16" s="17">
        <f t="shared" si="7"/>
        <v>1.8002195389681667E-2</v>
      </c>
      <c r="F16" s="17">
        <f t="shared" si="7"/>
        <v>3.1833150384193196E-2</v>
      </c>
      <c r="G16" s="156">
        <f t="shared" si="7"/>
        <v>0.20417124039517015</v>
      </c>
    </row>
    <row r="17" spans="1:7" ht="18" customHeight="1" x14ac:dyDescent="0.25">
      <c r="A17" s="280">
        <v>1937</v>
      </c>
      <c r="B17" s="21">
        <f t="shared" si="6"/>
        <v>1</v>
      </c>
      <c r="C17" s="16">
        <f t="shared" ref="C17:G17" si="8">C36/$B36</f>
        <v>0.72735920852359204</v>
      </c>
      <c r="D17" s="17">
        <f t="shared" si="8"/>
        <v>5.0038051750380515E-2</v>
      </c>
      <c r="E17" s="17">
        <f t="shared" si="8"/>
        <v>2.9299847792998476E-2</v>
      </c>
      <c r="F17" s="17">
        <f t="shared" si="8"/>
        <v>2.4353120243531201E-2</v>
      </c>
      <c r="G17" s="156">
        <f t="shared" si="8"/>
        <v>0.16894977168949771</v>
      </c>
    </row>
    <row r="18" spans="1:7" ht="18" customHeight="1" x14ac:dyDescent="0.25">
      <c r="A18" s="387">
        <v>1942</v>
      </c>
      <c r="B18" s="21">
        <f t="shared" si="6"/>
        <v>1</v>
      </c>
      <c r="C18" s="16">
        <f t="shared" ref="C18:G21" si="9">C37/$B37</f>
        <v>0.70990064156436417</v>
      </c>
      <c r="D18" s="17">
        <f t="shared" si="9"/>
        <v>4.2201171497163223E-2</v>
      </c>
      <c r="E18" s="17">
        <f t="shared" si="9"/>
        <v>2.8729271255189124E-2</v>
      </c>
      <c r="F18" s="17">
        <f t="shared" si="9"/>
        <v>2.9014692870485182E-2</v>
      </c>
      <c r="G18" s="156">
        <f t="shared" si="9"/>
        <v>0.19015422281279831</v>
      </c>
    </row>
    <row r="19" spans="1:7" ht="18" customHeight="1" x14ac:dyDescent="0.25">
      <c r="A19" s="387">
        <v>1947</v>
      </c>
      <c r="B19" s="21">
        <f t="shared" si="6"/>
        <v>1</v>
      </c>
      <c r="C19" s="16">
        <f t="shared" si="9"/>
        <v>0.69562798226238842</v>
      </c>
      <c r="D19" s="17">
        <f t="shared" si="9"/>
        <v>4.8862735841103372E-2</v>
      </c>
      <c r="E19" s="17">
        <f t="shared" si="9"/>
        <v>4.4285015764892341E-2</v>
      </c>
      <c r="F19" s="17">
        <f t="shared" si="9"/>
        <v>4.1106746025055214E-2</v>
      </c>
      <c r="G19" s="156">
        <f t="shared" si="9"/>
        <v>0.17011752010656053</v>
      </c>
    </row>
    <row r="20" spans="1:7" ht="18" customHeight="1" x14ac:dyDescent="0.25">
      <c r="A20" s="478">
        <v>1952</v>
      </c>
      <c r="B20" s="21">
        <f t="shared" si="6"/>
        <v>1</v>
      </c>
      <c r="C20" s="16">
        <f t="shared" si="9"/>
        <v>0.69330565646081987</v>
      </c>
      <c r="D20" s="17">
        <f t="shared" si="9"/>
        <v>8.2771146860404779E-2</v>
      </c>
      <c r="E20" s="17">
        <f t="shared" si="9"/>
        <v>4.1255838090295795E-2</v>
      </c>
      <c r="F20" s="17">
        <f t="shared" si="9"/>
        <v>3.1655422937208098E-2</v>
      </c>
      <c r="G20" s="156">
        <f t="shared" si="9"/>
        <v>0.15101193565127141</v>
      </c>
    </row>
    <row r="21" spans="1:7" ht="18" customHeight="1" x14ac:dyDescent="0.25">
      <c r="A21" s="478">
        <v>1957</v>
      </c>
      <c r="B21" s="21">
        <f t="shared" si="6"/>
        <v>1</v>
      </c>
      <c r="C21" s="16">
        <f t="shared" si="9"/>
        <v>0.61937369055009683</v>
      </c>
      <c r="D21" s="17">
        <f t="shared" si="9"/>
        <v>0.11968685530434399</v>
      </c>
      <c r="E21" s="17">
        <f t="shared" si="9"/>
        <v>3.0969211065522393E-2</v>
      </c>
      <c r="F21" s="17">
        <f t="shared" si="9"/>
        <v>4.7563432787171331E-2</v>
      </c>
      <c r="G21" s="156">
        <f t="shared" si="9"/>
        <v>0.18240681029286546</v>
      </c>
    </row>
    <row r="22" spans="1:7" ht="18" customHeight="1" x14ac:dyDescent="0.25">
      <c r="A22" s="280">
        <v>1962</v>
      </c>
      <c r="B22" s="21"/>
      <c r="C22" s="16"/>
      <c r="D22" s="17"/>
      <c r="E22" s="17"/>
      <c r="F22" s="17"/>
      <c r="G22" s="156"/>
    </row>
    <row r="23" spans="1:7" ht="18" customHeight="1" x14ac:dyDescent="0.25">
      <c r="A23" s="583"/>
      <c r="B23" s="716" t="s">
        <v>616</v>
      </c>
      <c r="C23" s="606"/>
      <c r="D23" s="606"/>
      <c r="E23" s="606"/>
      <c r="F23" s="606"/>
      <c r="G23" s="718"/>
    </row>
    <row r="24" spans="1:7" ht="18" customHeight="1" x14ac:dyDescent="0.25">
      <c r="A24" s="584"/>
      <c r="B24" s="717"/>
      <c r="C24" s="537"/>
      <c r="D24" s="537"/>
      <c r="E24" s="537"/>
      <c r="F24" s="537"/>
      <c r="G24" s="538"/>
    </row>
    <row r="25" spans="1:7" ht="18" customHeight="1" x14ac:dyDescent="0.25">
      <c r="A25" s="585"/>
      <c r="B25" s="95" t="s">
        <v>117</v>
      </c>
      <c r="C25" s="95" t="s">
        <v>396</v>
      </c>
      <c r="D25" s="100" t="s">
        <v>397</v>
      </c>
      <c r="E25" s="100" t="s">
        <v>398</v>
      </c>
      <c r="F25" s="100" t="s">
        <v>399</v>
      </c>
      <c r="G25" s="263" t="s">
        <v>400</v>
      </c>
    </row>
    <row r="26" spans="1:7" ht="2.1" customHeight="1" x14ac:dyDescent="0.25">
      <c r="A26" s="279" t="s">
        <v>594</v>
      </c>
      <c r="B26" s="91"/>
      <c r="C26" s="101" t="s">
        <v>401</v>
      </c>
      <c r="D26" s="102" t="s">
        <v>402</v>
      </c>
      <c r="E26" s="102" t="s">
        <v>403</v>
      </c>
      <c r="F26" s="102" t="s">
        <v>404</v>
      </c>
      <c r="G26" s="264" t="s">
        <v>405</v>
      </c>
    </row>
    <row r="27" spans="1:7" ht="18" customHeight="1" x14ac:dyDescent="0.25">
      <c r="A27" s="280">
        <v>1872</v>
      </c>
      <c r="B27" s="24">
        <f>SUM(C27:G27)</f>
        <v>2651</v>
      </c>
      <c r="C27" s="24">
        <v>1731</v>
      </c>
      <c r="D27" s="25">
        <v>97</v>
      </c>
      <c r="E27" s="25">
        <v>96</v>
      </c>
      <c r="F27" s="25">
        <v>37</v>
      </c>
      <c r="G27" s="137">
        <v>690</v>
      </c>
    </row>
    <row r="28" spans="1:7" ht="18" customHeight="1" x14ac:dyDescent="0.25">
      <c r="A28" s="280">
        <v>1882</v>
      </c>
      <c r="B28" s="24">
        <f t="shared" ref="B28:B35" si="10">SUM(C28:G28)</f>
        <v>3603.2000000000003</v>
      </c>
      <c r="C28" s="24">
        <v>2175.1999999999998</v>
      </c>
      <c r="D28" s="25">
        <v>134</v>
      </c>
      <c r="E28" s="25">
        <v>123.8</v>
      </c>
      <c r="F28" s="25">
        <v>127.8</v>
      </c>
      <c r="G28" s="137">
        <v>1042.4000000000001</v>
      </c>
    </row>
    <row r="29" spans="1:7" ht="18" customHeight="1" x14ac:dyDescent="0.25">
      <c r="A29" s="289">
        <v>1892</v>
      </c>
      <c r="B29" s="24">
        <f t="shared" si="10"/>
        <v>3631.9000000000005</v>
      </c>
      <c r="C29" s="24">
        <v>2331.8000000000002</v>
      </c>
      <c r="D29" s="25">
        <v>125.5</v>
      </c>
      <c r="E29" s="25">
        <v>102.9</v>
      </c>
      <c r="F29" s="25">
        <v>127.4</v>
      </c>
      <c r="G29" s="137">
        <v>944.3</v>
      </c>
    </row>
    <row r="30" spans="1:7" ht="18" customHeight="1" x14ac:dyDescent="0.25">
      <c r="A30" s="280">
        <v>1897</v>
      </c>
      <c r="B30" s="24">
        <f t="shared" si="10"/>
        <v>3664</v>
      </c>
      <c r="C30" s="24">
        <v>2461</v>
      </c>
      <c r="D30" s="25">
        <v>101</v>
      </c>
      <c r="E30" s="25">
        <v>108</v>
      </c>
      <c r="F30" s="25">
        <v>111</v>
      </c>
      <c r="G30" s="137">
        <v>883</v>
      </c>
    </row>
    <row r="31" spans="1:7" ht="18" customHeight="1" x14ac:dyDescent="0.25">
      <c r="A31" s="344">
        <v>1907</v>
      </c>
      <c r="B31" s="24">
        <f t="shared" si="10"/>
        <v>4174</v>
      </c>
      <c r="C31" s="24">
        <v>2532</v>
      </c>
      <c r="D31" s="25">
        <v>211</v>
      </c>
      <c r="E31" s="25">
        <v>191</v>
      </c>
      <c r="F31" s="25">
        <v>182</v>
      </c>
      <c r="G31" s="137">
        <v>1058</v>
      </c>
    </row>
    <row r="32" spans="1:7" ht="18" customHeight="1" x14ac:dyDescent="0.25">
      <c r="A32" s="280">
        <v>1912</v>
      </c>
      <c r="B32" s="24">
        <f t="shared" si="10"/>
        <v>4080</v>
      </c>
      <c r="C32" s="24">
        <v>2652</v>
      </c>
      <c r="D32" s="25">
        <v>245</v>
      </c>
      <c r="E32" s="25">
        <v>202</v>
      </c>
      <c r="F32" s="25">
        <v>128</v>
      </c>
      <c r="G32" s="137">
        <v>853</v>
      </c>
    </row>
    <row r="33" spans="1:7" ht="18" customHeight="1" x14ac:dyDescent="0.25">
      <c r="A33" s="280">
        <v>1922</v>
      </c>
      <c r="B33" s="24">
        <f t="shared" si="10"/>
        <v>4467</v>
      </c>
      <c r="C33" s="24">
        <v>2808</v>
      </c>
      <c r="D33" s="25">
        <v>216</v>
      </c>
      <c r="E33" s="25">
        <v>196</v>
      </c>
      <c r="F33" s="25">
        <v>193</v>
      </c>
      <c r="G33" s="137">
        <v>1054</v>
      </c>
    </row>
    <row r="34" spans="1:7" ht="18" customHeight="1" x14ac:dyDescent="0.25">
      <c r="A34" s="280">
        <v>1927</v>
      </c>
      <c r="B34" s="24">
        <f t="shared" si="10"/>
        <v>4372</v>
      </c>
      <c r="C34" s="24">
        <v>3093</v>
      </c>
      <c r="D34" s="25">
        <v>172</v>
      </c>
      <c r="E34" s="25">
        <v>158</v>
      </c>
      <c r="F34" s="25">
        <v>148</v>
      </c>
      <c r="G34" s="137">
        <v>801</v>
      </c>
    </row>
    <row r="35" spans="1:7" ht="18" customHeight="1" x14ac:dyDescent="0.25">
      <c r="A35" s="280">
        <v>1932</v>
      </c>
      <c r="B35" s="24">
        <f t="shared" si="10"/>
        <v>4555</v>
      </c>
      <c r="C35" s="24">
        <v>3217</v>
      </c>
      <c r="D35" s="25">
        <v>181</v>
      </c>
      <c r="E35" s="25">
        <v>82</v>
      </c>
      <c r="F35" s="25">
        <v>145</v>
      </c>
      <c r="G35" s="137">
        <v>930</v>
      </c>
    </row>
    <row r="36" spans="1:7" ht="18" customHeight="1" x14ac:dyDescent="0.25">
      <c r="A36" s="280">
        <v>1937</v>
      </c>
      <c r="B36" s="24">
        <f>SUM(C36:G36)</f>
        <v>5256</v>
      </c>
      <c r="C36" s="24">
        <v>3823</v>
      </c>
      <c r="D36" s="25">
        <v>263</v>
      </c>
      <c r="E36" s="25">
        <v>154</v>
      </c>
      <c r="F36" s="25">
        <v>128</v>
      </c>
      <c r="G36" s="137">
        <v>888</v>
      </c>
    </row>
    <row r="37" spans="1:7" ht="18" customHeight="1" x14ac:dyDescent="0.25">
      <c r="A37" s="387">
        <v>1942</v>
      </c>
      <c r="B37" s="24">
        <f>SUM(C37:G37)</f>
        <v>6306.46</v>
      </c>
      <c r="C37" s="24">
        <v>4476.96</v>
      </c>
      <c r="D37" s="25">
        <v>266.14</v>
      </c>
      <c r="E37" s="25">
        <v>181.18</v>
      </c>
      <c r="F37" s="25">
        <v>182.98</v>
      </c>
      <c r="G37" s="137">
        <v>1199.2</v>
      </c>
    </row>
    <row r="38" spans="1:7" ht="18" customHeight="1" x14ac:dyDescent="0.25">
      <c r="A38" s="313">
        <v>1947</v>
      </c>
      <c r="B38" s="24">
        <f>SUM(C38:G38)</f>
        <v>4744.72</v>
      </c>
      <c r="C38" s="24">
        <v>3300.56</v>
      </c>
      <c r="D38" s="25">
        <v>231.84</v>
      </c>
      <c r="E38" s="25">
        <v>210.12</v>
      </c>
      <c r="F38" s="25">
        <v>195.04</v>
      </c>
      <c r="G38" s="137">
        <v>807.16</v>
      </c>
    </row>
    <row r="39" spans="1:7" ht="18" customHeight="1" x14ac:dyDescent="0.25">
      <c r="A39" s="478">
        <v>1952</v>
      </c>
      <c r="B39" s="24">
        <f>SUM(C39:G39)</f>
        <v>3854</v>
      </c>
      <c r="C39" s="24">
        <v>2672</v>
      </c>
      <c r="D39" s="25">
        <v>319</v>
      </c>
      <c r="E39" s="25">
        <v>159</v>
      </c>
      <c r="F39" s="25">
        <v>122</v>
      </c>
      <c r="G39" s="137">
        <v>582</v>
      </c>
    </row>
    <row r="40" spans="1:7" ht="18" customHeight="1" x14ac:dyDescent="0.25">
      <c r="A40" s="478">
        <v>1957</v>
      </c>
      <c r="B40" s="24">
        <f>SUM(C40:G40)</f>
        <v>3988.3159999999998</v>
      </c>
      <c r="C40" s="24">
        <v>2470.2579999999998</v>
      </c>
      <c r="D40" s="25">
        <v>477.34899999999999</v>
      </c>
      <c r="E40" s="25">
        <v>123.515</v>
      </c>
      <c r="F40" s="25">
        <v>189.69800000000001</v>
      </c>
      <c r="G40" s="137">
        <v>727.49599999999998</v>
      </c>
    </row>
    <row r="41" spans="1:7" ht="18" customHeight="1" x14ac:dyDescent="0.25">
      <c r="A41" s="280">
        <v>1962</v>
      </c>
      <c r="B41" s="24"/>
      <c r="C41" s="24"/>
      <c r="D41" s="25"/>
      <c r="E41" s="25"/>
      <c r="F41" s="25"/>
      <c r="G41" s="137"/>
    </row>
    <row r="42" spans="1:7" ht="5.0999999999999996" customHeight="1" x14ac:dyDescent="0.25">
      <c r="A42" s="114"/>
      <c r="B42" s="24"/>
      <c r="C42" s="25"/>
      <c r="D42" s="25"/>
      <c r="E42" s="25"/>
      <c r="F42" s="25"/>
      <c r="G42" s="137"/>
    </row>
    <row r="43" spans="1:7" ht="18" customHeight="1" x14ac:dyDescent="0.25">
      <c r="A43" s="594"/>
      <c r="B43" s="716" t="s">
        <v>407</v>
      </c>
      <c r="C43" s="606"/>
      <c r="D43" s="606"/>
      <c r="E43" s="607"/>
      <c r="F43" s="607"/>
      <c r="G43" s="608"/>
    </row>
    <row r="44" spans="1:7" ht="18" customHeight="1" x14ac:dyDescent="0.25">
      <c r="A44" s="595"/>
      <c r="B44" s="709"/>
      <c r="C44" s="604"/>
      <c r="D44" s="604"/>
      <c r="E44" s="604"/>
      <c r="F44" s="604"/>
      <c r="G44" s="605"/>
    </row>
    <row r="45" spans="1:7" ht="18" customHeight="1" x14ac:dyDescent="0.25">
      <c r="A45" s="596"/>
      <c r="B45" s="95" t="s">
        <v>117</v>
      </c>
      <c r="C45" s="95" t="s">
        <v>396</v>
      </c>
      <c r="D45" s="100" t="s">
        <v>397</v>
      </c>
      <c r="E45" s="100" t="s">
        <v>398</v>
      </c>
      <c r="F45" s="100" t="s">
        <v>399</v>
      </c>
      <c r="G45" s="263" t="s">
        <v>400</v>
      </c>
    </row>
    <row r="46" spans="1:7" ht="18" customHeight="1" x14ac:dyDescent="0.25">
      <c r="A46" s="280">
        <v>1872</v>
      </c>
      <c r="B46" s="103">
        <f t="shared" ref="B46:B50" si="11">B65/B65</f>
        <v>1</v>
      </c>
      <c r="C46" s="93">
        <f t="shared" ref="C46:G50" si="12">C65/$B65</f>
        <v>0.76821192052980136</v>
      </c>
      <c r="D46" s="94">
        <f t="shared" si="12"/>
        <v>2.4282560706401765E-2</v>
      </c>
      <c r="E46" s="94">
        <f t="shared" si="12"/>
        <v>2.8697571743929361E-2</v>
      </c>
      <c r="F46" s="94">
        <f t="shared" si="12"/>
        <v>6.6225165562913907E-3</v>
      </c>
      <c r="G46" s="221">
        <f t="shared" si="12"/>
        <v>0.17218543046357615</v>
      </c>
    </row>
    <row r="47" spans="1:7" ht="18" customHeight="1" x14ac:dyDescent="0.25">
      <c r="A47" s="280">
        <v>1882</v>
      </c>
      <c r="B47" s="21">
        <f t="shared" si="11"/>
        <v>1</v>
      </c>
      <c r="C47" s="16">
        <f t="shared" si="12"/>
        <v>0.72291487532244192</v>
      </c>
      <c r="D47" s="17">
        <f t="shared" si="12"/>
        <v>2.0765262252794497E-2</v>
      </c>
      <c r="E47" s="17">
        <f t="shared" si="12"/>
        <v>1.5735167669819434E-2</v>
      </c>
      <c r="F47" s="17">
        <f t="shared" si="12"/>
        <v>1.7153912295786757E-2</v>
      </c>
      <c r="G47" s="156">
        <f t="shared" si="12"/>
        <v>0.22343078245915737</v>
      </c>
    </row>
    <row r="48" spans="1:7" ht="18" customHeight="1" x14ac:dyDescent="0.25">
      <c r="A48" s="280">
        <v>1892</v>
      </c>
      <c r="B48" s="21">
        <f t="shared" si="11"/>
        <v>1</v>
      </c>
      <c r="C48" s="16">
        <f t="shared" si="12"/>
        <v>0.76873241837865491</v>
      </c>
      <c r="D48" s="17">
        <f t="shared" si="12"/>
        <v>1.1635836672065469E-2</v>
      </c>
      <c r="E48" s="17">
        <f t="shared" si="12"/>
        <v>1.1294859773250364E-2</v>
      </c>
      <c r="F48" s="17">
        <f t="shared" si="12"/>
        <v>2.2589719546500728E-2</v>
      </c>
      <c r="G48" s="156">
        <f t="shared" si="12"/>
        <v>0.18574716562952862</v>
      </c>
    </row>
    <row r="49" spans="1:7" ht="18" customHeight="1" x14ac:dyDescent="0.25">
      <c r="A49" s="289">
        <v>1897</v>
      </c>
      <c r="B49" s="21">
        <f t="shared" si="11"/>
        <v>1</v>
      </c>
      <c r="C49" s="16">
        <f t="shared" si="12"/>
        <v>0.80881130507065668</v>
      </c>
      <c r="D49" s="17">
        <f t="shared" si="12"/>
        <v>4.57190357439734E-3</v>
      </c>
      <c r="E49" s="17">
        <f t="shared" si="12"/>
        <v>1.828761429758936E-2</v>
      </c>
      <c r="F49" s="17">
        <f t="shared" si="12"/>
        <v>1.9118869492934332E-2</v>
      </c>
      <c r="G49" s="156">
        <f t="shared" si="12"/>
        <v>0.14921030756442227</v>
      </c>
    </row>
    <row r="50" spans="1:7" ht="18" customHeight="1" x14ac:dyDescent="0.25">
      <c r="A50" s="344">
        <v>1907</v>
      </c>
      <c r="B50" s="21">
        <f t="shared" si="11"/>
        <v>1</v>
      </c>
      <c r="C50" s="16">
        <f t="shared" si="12"/>
        <v>0.69988925802879287</v>
      </c>
      <c r="D50" s="17">
        <f t="shared" si="12"/>
        <v>4.7249907715023992E-2</v>
      </c>
      <c r="E50" s="17">
        <f t="shared" si="12"/>
        <v>2.5470653377630121E-2</v>
      </c>
      <c r="F50" s="17">
        <f t="shared" si="12"/>
        <v>3.3960871170173497E-2</v>
      </c>
      <c r="G50" s="156">
        <f t="shared" si="12"/>
        <v>0.19342930970837949</v>
      </c>
    </row>
    <row r="51" spans="1:7" ht="18" customHeight="1" x14ac:dyDescent="0.25">
      <c r="A51" s="280">
        <v>1912</v>
      </c>
      <c r="B51" s="21">
        <f t="shared" ref="B51:B59" si="13">B70/B70</f>
        <v>1</v>
      </c>
      <c r="C51" s="16">
        <f t="shared" ref="C51:G59" si="14">C70/$B70</f>
        <v>0.74907749077490771</v>
      </c>
      <c r="D51" s="17">
        <f t="shared" si="14"/>
        <v>4.6494464944649448E-2</v>
      </c>
      <c r="E51" s="17">
        <f t="shared" si="14"/>
        <v>3.3210332103321034E-2</v>
      </c>
      <c r="F51" s="17">
        <f t="shared" si="14"/>
        <v>1.5498154981549815E-2</v>
      </c>
      <c r="G51" s="156">
        <f t="shared" si="14"/>
        <v>0.15571955719557196</v>
      </c>
    </row>
    <row r="52" spans="1:7" ht="18" customHeight="1" x14ac:dyDescent="0.25">
      <c r="A52" s="280">
        <v>1922</v>
      </c>
      <c r="B52" s="21">
        <f t="shared" si="13"/>
        <v>1</v>
      </c>
      <c r="C52" s="16">
        <f t="shared" si="14"/>
        <v>0.71911573472041612</v>
      </c>
      <c r="D52" s="17">
        <f t="shared" si="14"/>
        <v>3.2509752925877766E-2</v>
      </c>
      <c r="E52" s="17">
        <f t="shared" si="14"/>
        <v>3.7711313394018203E-2</v>
      </c>
      <c r="F52" s="17">
        <f t="shared" si="14"/>
        <v>3.1209362808842653E-2</v>
      </c>
      <c r="G52" s="156">
        <f t="shared" si="14"/>
        <v>0.17945383615084526</v>
      </c>
    </row>
    <row r="53" spans="1:7" ht="18" customHeight="1" x14ac:dyDescent="0.25">
      <c r="A53" s="280">
        <v>1927</v>
      </c>
      <c r="B53" s="21">
        <f t="shared" si="13"/>
        <v>1</v>
      </c>
      <c r="C53" s="16">
        <f t="shared" si="14"/>
        <v>0.79361179361179357</v>
      </c>
      <c r="D53" s="17">
        <f t="shared" si="14"/>
        <v>2.9484029484029485E-2</v>
      </c>
      <c r="E53" s="17">
        <f t="shared" si="14"/>
        <v>2.7027027027027029E-2</v>
      </c>
      <c r="F53" s="17">
        <f t="shared" si="14"/>
        <v>2.8255528255528257E-2</v>
      </c>
      <c r="G53" s="156">
        <f t="shared" si="14"/>
        <v>0.12162162162162163</v>
      </c>
    </row>
    <row r="54" spans="1:7" ht="18" customHeight="1" x14ac:dyDescent="0.25">
      <c r="A54" s="280">
        <v>1932</v>
      </c>
      <c r="B54" s="21">
        <f t="shared" si="13"/>
        <v>1</v>
      </c>
      <c r="C54" s="16">
        <f t="shared" si="14"/>
        <v>0.77517564402810302</v>
      </c>
      <c r="D54" s="17">
        <f t="shared" si="14"/>
        <v>2.224824355971897E-2</v>
      </c>
      <c r="E54" s="17">
        <f t="shared" si="14"/>
        <v>1.405152224824356E-2</v>
      </c>
      <c r="F54" s="17">
        <f t="shared" si="14"/>
        <v>2.9274004683840751E-2</v>
      </c>
      <c r="G54" s="156">
        <f t="shared" si="14"/>
        <v>0.15925058548009369</v>
      </c>
    </row>
    <row r="55" spans="1:7" ht="18" customHeight="1" x14ac:dyDescent="0.25">
      <c r="A55" s="280">
        <v>1937</v>
      </c>
      <c r="B55" s="21">
        <f t="shared" si="13"/>
        <v>1</v>
      </c>
      <c r="C55" s="16">
        <f t="shared" si="14"/>
        <v>0.8095703125</v>
      </c>
      <c r="D55" s="17">
        <f t="shared" si="14"/>
        <v>4.19921875E-2</v>
      </c>
      <c r="E55" s="17">
        <f t="shared" si="14"/>
        <v>1.953125E-2</v>
      </c>
      <c r="F55" s="17">
        <f t="shared" si="14"/>
        <v>1.953125E-2</v>
      </c>
      <c r="G55" s="156">
        <f t="shared" si="14"/>
        <v>0.109375</v>
      </c>
    </row>
    <row r="56" spans="1:7" ht="18" customHeight="1" x14ac:dyDescent="0.25">
      <c r="A56" s="387">
        <v>1942</v>
      </c>
      <c r="B56" s="21">
        <f t="shared" si="13"/>
        <v>1</v>
      </c>
      <c r="C56" s="16">
        <f t="shared" si="14"/>
        <v>0.80701754385964908</v>
      </c>
      <c r="D56" s="17">
        <f t="shared" si="14"/>
        <v>3.3918128654970764E-2</v>
      </c>
      <c r="E56" s="17">
        <f t="shared" si="14"/>
        <v>1.7543859649122806E-2</v>
      </c>
      <c r="F56" s="17">
        <f t="shared" si="14"/>
        <v>2.2222222222222223E-2</v>
      </c>
      <c r="G56" s="156">
        <f t="shared" si="14"/>
        <v>0.1192982456140351</v>
      </c>
    </row>
    <row r="57" spans="1:7" ht="18" customHeight="1" x14ac:dyDescent="0.25">
      <c r="A57" s="313">
        <v>1947</v>
      </c>
      <c r="B57" s="21">
        <f t="shared" si="13"/>
        <v>1</v>
      </c>
      <c r="C57" s="16">
        <f t="shared" si="14"/>
        <v>0.74344995500979205</v>
      </c>
      <c r="D57" s="17">
        <f t="shared" si="14"/>
        <v>4.0649976181654585E-2</v>
      </c>
      <c r="E57" s="17">
        <f t="shared" si="14"/>
        <v>4.0649976181654585E-2</v>
      </c>
      <c r="F57" s="17">
        <f t="shared" si="14"/>
        <v>3.6256814693272646E-2</v>
      </c>
      <c r="G57" s="156">
        <f t="shared" si="14"/>
        <v>0.13899327793362623</v>
      </c>
    </row>
    <row r="58" spans="1:7" ht="18" customHeight="1" x14ac:dyDescent="0.25">
      <c r="A58" s="478">
        <v>1952</v>
      </c>
      <c r="B58" s="21">
        <f>B77/B77</f>
        <v>1</v>
      </c>
      <c r="C58" s="16">
        <f t="shared" si="14"/>
        <v>0.74793388429752061</v>
      </c>
      <c r="D58" s="17">
        <f t="shared" si="14"/>
        <v>7.1625344352617082E-2</v>
      </c>
      <c r="E58" s="17">
        <f t="shared" si="14"/>
        <v>3.3057851239669422E-2</v>
      </c>
      <c r="F58" s="17">
        <f t="shared" si="14"/>
        <v>2.8925619834710745E-2</v>
      </c>
      <c r="G58" s="156">
        <f t="shared" si="14"/>
        <v>0.1184573002754821</v>
      </c>
    </row>
    <row r="59" spans="1:7" ht="18" customHeight="1" x14ac:dyDescent="0.25">
      <c r="A59" s="478">
        <v>1957</v>
      </c>
      <c r="B59" s="21">
        <f t="shared" si="13"/>
        <v>1</v>
      </c>
      <c r="C59" s="16">
        <f t="shared" si="14"/>
        <v>0.67719599945693987</v>
      </c>
      <c r="D59" s="17">
        <f t="shared" si="14"/>
        <v>0.11771524850223317</v>
      </c>
      <c r="E59" s="17">
        <f t="shared" si="14"/>
        <v>2.2630987151057755E-2</v>
      </c>
      <c r="F59" s="17">
        <f t="shared" si="14"/>
        <v>3.6889797083488537E-2</v>
      </c>
      <c r="G59" s="156">
        <f t="shared" si="14"/>
        <v>0.14556796780628073</v>
      </c>
    </row>
    <row r="60" spans="1:7" ht="18" customHeight="1" x14ac:dyDescent="0.25">
      <c r="A60" s="280">
        <v>1962</v>
      </c>
      <c r="B60" s="81"/>
      <c r="C60" s="45"/>
      <c r="D60" s="46"/>
      <c r="E60" s="46"/>
      <c r="F60" s="46"/>
      <c r="G60" s="172"/>
    </row>
    <row r="61" spans="1:7" ht="18" customHeight="1" x14ac:dyDescent="0.25">
      <c r="A61" s="594"/>
      <c r="B61" s="716" t="s">
        <v>408</v>
      </c>
      <c r="C61" s="606"/>
      <c r="D61" s="606"/>
      <c r="E61" s="606"/>
      <c r="F61" s="606"/>
      <c r="G61" s="718"/>
    </row>
    <row r="62" spans="1:7" ht="18" customHeight="1" x14ac:dyDescent="0.25">
      <c r="A62" s="595"/>
      <c r="B62" s="717"/>
      <c r="C62" s="537"/>
      <c r="D62" s="537"/>
      <c r="E62" s="537"/>
      <c r="F62" s="537"/>
      <c r="G62" s="538"/>
    </row>
    <row r="63" spans="1:7" ht="18" customHeight="1" x14ac:dyDescent="0.25">
      <c r="A63" s="596"/>
      <c r="B63" s="95" t="s">
        <v>117</v>
      </c>
      <c r="C63" s="95" t="s">
        <v>396</v>
      </c>
      <c r="D63" s="100" t="s">
        <v>397</v>
      </c>
      <c r="E63" s="100" t="s">
        <v>398</v>
      </c>
      <c r="F63" s="100" t="s">
        <v>399</v>
      </c>
      <c r="G63" s="263" t="s">
        <v>400</v>
      </c>
    </row>
    <row r="64" spans="1:7" ht="2.1" customHeight="1" x14ac:dyDescent="0.25">
      <c r="A64" s="112"/>
      <c r="B64" s="91"/>
      <c r="C64" s="101" t="s">
        <v>401</v>
      </c>
      <c r="D64" s="102" t="s">
        <v>402</v>
      </c>
      <c r="E64" s="102" t="s">
        <v>403</v>
      </c>
      <c r="F64" s="102" t="s">
        <v>404</v>
      </c>
      <c r="G64" s="264" t="s">
        <v>405</v>
      </c>
    </row>
    <row r="65" spans="1:7" ht="18" customHeight="1" x14ac:dyDescent="0.25">
      <c r="A65" s="280">
        <v>1872</v>
      </c>
      <c r="B65" s="24">
        <f>SUM(C65:G65)</f>
        <v>1812</v>
      </c>
      <c r="C65" s="24">
        <v>1392</v>
      </c>
      <c r="D65" s="25">
        <v>44</v>
      </c>
      <c r="E65" s="25">
        <v>52</v>
      </c>
      <c r="F65" s="25">
        <v>12</v>
      </c>
      <c r="G65" s="137">
        <v>312</v>
      </c>
    </row>
    <row r="66" spans="1:7" ht="18" customHeight="1" x14ac:dyDescent="0.25">
      <c r="A66" s="280">
        <v>1882</v>
      </c>
      <c r="B66" s="24">
        <f t="shared" ref="B66:B78" si="15">SUM(C66:G66)</f>
        <v>2326</v>
      </c>
      <c r="C66" s="24">
        <v>1681.5</v>
      </c>
      <c r="D66" s="25">
        <v>48.3</v>
      </c>
      <c r="E66" s="25">
        <v>36.6</v>
      </c>
      <c r="F66" s="25">
        <v>39.9</v>
      </c>
      <c r="G66" s="137">
        <v>519.70000000000005</v>
      </c>
    </row>
    <row r="67" spans="1:7" ht="18" customHeight="1" x14ac:dyDescent="0.25">
      <c r="A67" s="280">
        <v>1892</v>
      </c>
      <c r="B67" s="24">
        <f t="shared" si="15"/>
        <v>2346.1999999999998</v>
      </c>
      <c r="C67" s="24">
        <v>1803.6</v>
      </c>
      <c r="D67" s="25">
        <v>27.3</v>
      </c>
      <c r="E67" s="25">
        <v>26.5</v>
      </c>
      <c r="F67" s="25">
        <v>53</v>
      </c>
      <c r="G67" s="137">
        <v>435.8</v>
      </c>
    </row>
    <row r="68" spans="1:7" ht="18" customHeight="1" x14ac:dyDescent="0.25">
      <c r="A68" s="289">
        <v>1892</v>
      </c>
      <c r="B68" s="24">
        <f t="shared" si="15"/>
        <v>2406</v>
      </c>
      <c r="C68" s="24">
        <v>1946</v>
      </c>
      <c r="D68" s="25">
        <v>11</v>
      </c>
      <c r="E68" s="25">
        <v>44</v>
      </c>
      <c r="F68" s="25">
        <v>46</v>
      </c>
      <c r="G68" s="137">
        <v>359</v>
      </c>
    </row>
    <row r="69" spans="1:7" ht="18" customHeight="1" x14ac:dyDescent="0.25">
      <c r="A69" s="344">
        <v>1907</v>
      </c>
      <c r="B69" s="24">
        <f t="shared" si="15"/>
        <v>2709</v>
      </c>
      <c r="C69" s="24">
        <v>1896</v>
      </c>
      <c r="D69" s="25">
        <v>128</v>
      </c>
      <c r="E69" s="25">
        <v>69</v>
      </c>
      <c r="F69" s="25">
        <v>92</v>
      </c>
      <c r="G69" s="137">
        <v>524</v>
      </c>
    </row>
    <row r="70" spans="1:7" ht="18" customHeight="1" x14ac:dyDescent="0.25">
      <c r="A70" s="280">
        <v>1912</v>
      </c>
      <c r="B70" s="24">
        <f t="shared" si="15"/>
        <v>2710</v>
      </c>
      <c r="C70" s="24">
        <v>2030</v>
      </c>
      <c r="D70" s="25">
        <v>126</v>
      </c>
      <c r="E70" s="25">
        <v>90</v>
      </c>
      <c r="F70" s="25">
        <v>42</v>
      </c>
      <c r="G70" s="137">
        <v>422</v>
      </c>
    </row>
    <row r="71" spans="1:7" ht="18" customHeight="1" x14ac:dyDescent="0.25">
      <c r="A71" s="280">
        <v>1922</v>
      </c>
      <c r="B71" s="24">
        <f t="shared" si="15"/>
        <v>3076</v>
      </c>
      <c r="C71" s="24">
        <v>2212</v>
      </c>
      <c r="D71" s="25">
        <v>100</v>
      </c>
      <c r="E71" s="25">
        <v>116</v>
      </c>
      <c r="F71" s="25">
        <v>96</v>
      </c>
      <c r="G71" s="137">
        <v>552</v>
      </c>
    </row>
    <row r="72" spans="1:7" ht="18" customHeight="1" x14ac:dyDescent="0.25">
      <c r="A72" s="280">
        <v>1927</v>
      </c>
      <c r="B72" s="24">
        <f t="shared" si="15"/>
        <v>3256</v>
      </c>
      <c r="C72" s="24">
        <v>2584</v>
      </c>
      <c r="D72" s="25">
        <v>96</v>
      </c>
      <c r="E72" s="25">
        <v>88</v>
      </c>
      <c r="F72" s="25">
        <v>92</v>
      </c>
      <c r="G72" s="137">
        <v>396</v>
      </c>
    </row>
    <row r="73" spans="1:7" ht="18" customHeight="1" x14ac:dyDescent="0.25">
      <c r="A73" s="280">
        <v>1932</v>
      </c>
      <c r="B73" s="24">
        <f t="shared" si="15"/>
        <v>3416</v>
      </c>
      <c r="C73" s="24">
        <v>2648</v>
      </c>
      <c r="D73" s="25">
        <v>76</v>
      </c>
      <c r="E73" s="25">
        <v>48</v>
      </c>
      <c r="F73" s="25">
        <v>100</v>
      </c>
      <c r="G73" s="137">
        <v>544</v>
      </c>
    </row>
    <row r="74" spans="1:7" ht="18" customHeight="1" x14ac:dyDescent="0.25">
      <c r="A74" s="280">
        <v>1937</v>
      </c>
      <c r="B74" s="24">
        <f t="shared" si="15"/>
        <v>4096</v>
      </c>
      <c r="C74" s="24">
        <v>3316</v>
      </c>
      <c r="D74" s="25">
        <v>172</v>
      </c>
      <c r="E74" s="25">
        <v>80</v>
      </c>
      <c r="F74" s="25">
        <v>80</v>
      </c>
      <c r="G74" s="137">
        <v>448</v>
      </c>
    </row>
    <row r="75" spans="1:7" ht="18" customHeight="1" x14ac:dyDescent="0.25">
      <c r="A75" s="313">
        <v>1942</v>
      </c>
      <c r="B75" s="24">
        <f t="shared" si="15"/>
        <v>4360.5</v>
      </c>
      <c r="C75" s="24">
        <v>3519</v>
      </c>
      <c r="D75" s="25">
        <v>147.9</v>
      </c>
      <c r="E75" s="25">
        <v>76.5</v>
      </c>
      <c r="F75" s="25">
        <v>96.9</v>
      </c>
      <c r="G75" s="137">
        <v>520.20000000000005</v>
      </c>
    </row>
    <row r="76" spans="1:7" ht="18" customHeight="1" x14ac:dyDescent="0.25">
      <c r="A76" s="387">
        <v>1947</v>
      </c>
      <c r="B76" s="24">
        <f t="shared" si="15"/>
        <v>3778.5999999999995</v>
      </c>
      <c r="C76" s="24">
        <v>2809.2</v>
      </c>
      <c r="D76" s="25">
        <v>153.6</v>
      </c>
      <c r="E76" s="25">
        <v>153.6</v>
      </c>
      <c r="F76" s="25">
        <v>137</v>
      </c>
      <c r="G76" s="137">
        <v>525.20000000000005</v>
      </c>
    </row>
    <row r="77" spans="1:7" ht="18" customHeight="1" x14ac:dyDescent="0.25">
      <c r="A77" s="280">
        <v>1952</v>
      </c>
      <c r="B77" s="24">
        <f t="shared" si="15"/>
        <v>2904</v>
      </c>
      <c r="C77" s="24">
        <v>2172</v>
      </c>
      <c r="D77" s="25">
        <v>208</v>
      </c>
      <c r="E77" s="25">
        <v>96</v>
      </c>
      <c r="F77" s="25">
        <v>84</v>
      </c>
      <c r="G77" s="137">
        <v>344</v>
      </c>
    </row>
    <row r="78" spans="1:7" ht="18" customHeight="1" x14ac:dyDescent="0.25">
      <c r="A78" s="478">
        <v>1957</v>
      </c>
      <c r="B78" s="24">
        <f t="shared" si="15"/>
        <v>2872.6099999999997</v>
      </c>
      <c r="C78" s="25">
        <v>1945.32</v>
      </c>
      <c r="D78" s="25">
        <v>338.15</v>
      </c>
      <c r="E78" s="25">
        <v>65.010000000000005</v>
      </c>
      <c r="F78" s="25">
        <v>105.97</v>
      </c>
      <c r="G78" s="137">
        <v>418.16</v>
      </c>
    </row>
    <row r="79" spans="1:7" ht="18" customHeight="1" x14ac:dyDescent="0.25">
      <c r="A79" s="478">
        <v>1962</v>
      </c>
      <c r="B79" s="24"/>
      <c r="C79" s="25"/>
      <c r="D79" s="25"/>
      <c r="E79" s="25"/>
      <c r="F79" s="25"/>
      <c r="G79" s="137"/>
    </row>
    <row r="80" spans="1:7" ht="5.0999999999999996" customHeight="1" x14ac:dyDescent="0.25">
      <c r="A80" s="157"/>
      <c r="B80" s="19"/>
      <c r="C80" s="6"/>
      <c r="D80" s="6"/>
      <c r="E80" s="6"/>
      <c r="F80" s="6"/>
      <c r="G80" s="158"/>
    </row>
    <row r="81" spans="1:7" ht="18" customHeight="1" x14ac:dyDescent="0.25">
      <c r="A81" s="594"/>
      <c r="B81" s="716" t="s">
        <v>409</v>
      </c>
      <c r="C81" s="606"/>
      <c r="D81" s="606"/>
      <c r="E81" s="607"/>
      <c r="F81" s="607"/>
      <c r="G81" s="608"/>
    </row>
    <row r="82" spans="1:7" ht="18" customHeight="1" x14ac:dyDescent="0.25">
      <c r="A82" s="595"/>
      <c r="B82" s="709"/>
      <c r="C82" s="604"/>
      <c r="D82" s="604"/>
      <c r="E82" s="604"/>
      <c r="F82" s="604"/>
      <c r="G82" s="605"/>
    </row>
    <row r="83" spans="1:7" ht="18" customHeight="1" x14ac:dyDescent="0.25">
      <c r="A83" s="596"/>
      <c r="B83" s="95" t="s">
        <v>117</v>
      </c>
      <c r="C83" s="95" t="s">
        <v>396</v>
      </c>
      <c r="D83" s="100" t="s">
        <v>397</v>
      </c>
      <c r="E83" s="100" t="s">
        <v>398</v>
      </c>
      <c r="F83" s="100" t="s">
        <v>399</v>
      </c>
      <c r="G83" s="263" t="s">
        <v>400</v>
      </c>
    </row>
    <row r="84" spans="1:7" ht="18" customHeight="1" x14ac:dyDescent="0.25">
      <c r="A84" s="280">
        <v>1872</v>
      </c>
      <c r="B84" s="103">
        <f t="shared" ref="B84:B88" si="16">B103/B103</f>
        <v>1</v>
      </c>
      <c r="C84" s="93">
        <f t="shared" ref="C84:G85" si="17">C103/$B103</f>
        <v>0.40985732814526588</v>
      </c>
      <c r="D84" s="94">
        <f t="shared" si="17"/>
        <v>6.4850843060959798E-2</v>
      </c>
      <c r="E84" s="94">
        <f t="shared" si="17"/>
        <v>5.4474708171206226E-2</v>
      </c>
      <c r="F84" s="94">
        <f t="shared" si="17"/>
        <v>2.5940337224383919E-2</v>
      </c>
      <c r="G84" s="221">
        <f t="shared" si="17"/>
        <v>0.44487678339818415</v>
      </c>
    </row>
    <row r="85" spans="1:7" ht="18" customHeight="1" x14ac:dyDescent="0.25">
      <c r="A85" s="280">
        <v>1882</v>
      </c>
      <c r="B85" s="21">
        <f t="shared" si="16"/>
        <v>1</v>
      </c>
      <c r="C85" s="16">
        <f t="shared" si="17"/>
        <v>0.40478216473791695</v>
      </c>
      <c r="D85" s="17">
        <f t="shared" si="17"/>
        <v>6.6116405718175633E-2</v>
      </c>
      <c r="E85" s="17">
        <f t="shared" si="17"/>
        <v>6.8243703199455413E-2</v>
      </c>
      <c r="F85" s="17">
        <f t="shared" si="17"/>
        <v>6.7988427501701837E-2</v>
      </c>
      <c r="G85" s="156">
        <f t="shared" si="17"/>
        <v>0.39286929884275013</v>
      </c>
    </row>
    <row r="86" spans="1:7" ht="18" customHeight="1" x14ac:dyDescent="0.25">
      <c r="A86" s="280">
        <v>1892</v>
      </c>
      <c r="B86" s="21">
        <f t="shared" si="16"/>
        <v>1</v>
      </c>
      <c r="C86" s="16">
        <f t="shared" ref="C86:G88" si="18">C105/$B105</f>
        <v>0.4265610516558524</v>
      </c>
      <c r="D86" s="17">
        <f t="shared" si="18"/>
        <v>7.4323754950703647E-2</v>
      </c>
      <c r="E86" s="17">
        <f t="shared" si="18"/>
        <v>5.8481503328558199E-2</v>
      </c>
      <c r="F86" s="17">
        <f t="shared" si="18"/>
        <v>6.0166849245807716E-2</v>
      </c>
      <c r="G86" s="156">
        <f t="shared" si="18"/>
        <v>0.38046684081907817</v>
      </c>
    </row>
    <row r="87" spans="1:7" ht="18" customHeight="1" x14ac:dyDescent="0.25">
      <c r="A87" s="289">
        <v>1897</v>
      </c>
      <c r="B87" s="21">
        <f t="shared" si="16"/>
        <v>1</v>
      </c>
      <c r="C87" s="16">
        <f t="shared" si="18"/>
        <v>0.43280977312390922</v>
      </c>
      <c r="D87" s="17">
        <f t="shared" si="18"/>
        <v>7.0680628272251314E-2</v>
      </c>
      <c r="E87" s="17">
        <f t="shared" si="18"/>
        <v>4.712041884816754E-2</v>
      </c>
      <c r="F87" s="17">
        <f t="shared" si="18"/>
        <v>4.9738219895287955E-2</v>
      </c>
      <c r="G87" s="156">
        <f t="shared" si="18"/>
        <v>0.39965095986038396</v>
      </c>
    </row>
    <row r="88" spans="1:7" ht="18" customHeight="1" x14ac:dyDescent="0.25">
      <c r="A88" s="344">
        <v>1907</v>
      </c>
      <c r="B88" s="21">
        <f t="shared" si="16"/>
        <v>1</v>
      </c>
      <c r="C88" s="16">
        <f t="shared" si="18"/>
        <v>0.460546282245827</v>
      </c>
      <c r="D88" s="17">
        <f t="shared" si="18"/>
        <v>5.614567526555387E-2</v>
      </c>
      <c r="E88" s="17">
        <f t="shared" si="18"/>
        <v>7.7389984825493169E-2</v>
      </c>
      <c r="F88" s="17">
        <f t="shared" si="18"/>
        <v>5.9180576631259481E-2</v>
      </c>
      <c r="G88" s="156">
        <f t="shared" si="18"/>
        <v>0.34673748103186647</v>
      </c>
    </row>
    <row r="89" spans="1:7" ht="18" customHeight="1" x14ac:dyDescent="0.25">
      <c r="A89" s="280">
        <v>1912</v>
      </c>
      <c r="B89" s="21">
        <f t="shared" ref="B89:B97" si="19">B108/B108</f>
        <v>1</v>
      </c>
      <c r="C89" s="16">
        <f t="shared" ref="C89:G97" si="20">C108/$B108</f>
        <v>0.47381144238517325</v>
      </c>
      <c r="D89" s="17">
        <f t="shared" si="20"/>
        <v>8.5414987912973403E-2</v>
      </c>
      <c r="E89" s="17">
        <f t="shared" si="20"/>
        <v>8.2191780821917804E-2</v>
      </c>
      <c r="F89" s="17">
        <f t="shared" si="20"/>
        <v>6.1240934730056408E-2</v>
      </c>
      <c r="G89" s="156">
        <f t="shared" si="20"/>
        <v>0.29734085414987915</v>
      </c>
    </row>
    <row r="90" spans="1:7" ht="18" customHeight="1" x14ac:dyDescent="0.25">
      <c r="A90" s="280">
        <v>1922</v>
      </c>
      <c r="B90" s="21">
        <f t="shared" si="19"/>
        <v>1</v>
      </c>
      <c r="C90" s="16">
        <f t="shared" si="20"/>
        <v>0.4407436096049574</v>
      </c>
      <c r="D90" s="17">
        <f t="shared" si="20"/>
        <v>8.4430673896204497E-2</v>
      </c>
      <c r="E90" s="17">
        <f t="shared" si="20"/>
        <v>5.6545313710302095E-2</v>
      </c>
      <c r="F90" s="17">
        <f t="shared" si="20"/>
        <v>6.8164213787761427E-2</v>
      </c>
      <c r="G90" s="156">
        <f t="shared" si="20"/>
        <v>0.35011618900077457</v>
      </c>
    </row>
    <row r="91" spans="1:7" ht="18" customHeight="1" x14ac:dyDescent="0.25">
      <c r="A91" s="280">
        <v>1927</v>
      </c>
      <c r="B91" s="21">
        <f t="shared" si="19"/>
        <v>1</v>
      </c>
      <c r="C91" s="16">
        <f t="shared" si="20"/>
        <v>0.46802325581395349</v>
      </c>
      <c r="D91" s="17">
        <f t="shared" si="20"/>
        <v>6.7829457364341081E-2</v>
      </c>
      <c r="E91" s="17">
        <f t="shared" si="20"/>
        <v>6.589147286821706E-2</v>
      </c>
      <c r="F91" s="17">
        <f t="shared" si="20"/>
        <v>4.7480620155038761E-2</v>
      </c>
      <c r="G91" s="156">
        <f t="shared" si="20"/>
        <v>0.35077519379844962</v>
      </c>
    </row>
    <row r="92" spans="1:7" ht="18" customHeight="1" x14ac:dyDescent="0.25">
      <c r="A92" s="280">
        <v>1932</v>
      </c>
      <c r="B92" s="21">
        <f t="shared" si="19"/>
        <v>1</v>
      </c>
      <c r="C92" s="16">
        <f t="shared" si="20"/>
        <v>0.51628352490421459</v>
      </c>
      <c r="D92" s="17">
        <f t="shared" si="20"/>
        <v>9.6743295019157086E-2</v>
      </c>
      <c r="E92" s="17">
        <f t="shared" si="20"/>
        <v>2.7777777777777776E-2</v>
      </c>
      <c r="F92" s="17">
        <f t="shared" si="20"/>
        <v>3.9272030651340994E-2</v>
      </c>
      <c r="G92" s="156">
        <f t="shared" si="20"/>
        <v>0.31992337164750956</v>
      </c>
    </row>
    <row r="93" spans="1:7" ht="18" customHeight="1" x14ac:dyDescent="0.25">
      <c r="A93" s="280">
        <v>1937</v>
      </c>
      <c r="B93" s="21">
        <f t="shared" si="19"/>
        <v>1</v>
      </c>
      <c r="C93" s="16">
        <f t="shared" si="20"/>
        <v>0.44624167459562319</v>
      </c>
      <c r="D93" s="17">
        <f t="shared" si="20"/>
        <v>7.2312083729781165E-2</v>
      </c>
      <c r="E93" s="17">
        <f t="shared" si="20"/>
        <v>6.1845861084681257E-2</v>
      </c>
      <c r="F93" s="17">
        <f t="shared" si="20"/>
        <v>4.3767840152235969E-2</v>
      </c>
      <c r="G93" s="156">
        <f t="shared" si="20"/>
        <v>0.37583254043767839</v>
      </c>
    </row>
    <row r="94" spans="1:7" ht="18" customHeight="1" x14ac:dyDescent="0.25">
      <c r="A94" s="387">
        <v>1942</v>
      </c>
      <c r="B94" s="21">
        <f t="shared" si="19"/>
        <v>1</v>
      </c>
      <c r="C94" s="16">
        <f t="shared" si="20"/>
        <v>0.5137361081215801</v>
      </c>
      <c r="D94" s="17">
        <f t="shared" si="20"/>
        <v>5.9464603323854948E-2</v>
      </c>
      <c r="E94" s="17">
        <f t="shared" si="20"/>
        <v>5.178371152473632E-2</v>
      </c>
      <c r="F94" s="17">
        <f t="shared" si="20"/>
        <v>4.3559039775237625E-2</v>
      </c>
      <c r="G94" s="156">
        <f t="shared" si="20"/>
        <v>0.33145653725459095</v>
      </c>
    </row>
    <row r="95" spans="1:7" ht="18" customHeight="1" x14ac:dyDescent="0.25">
      <c r="A95" s="313">
        <v>1947</v>
      </c>
      <c r="B95" s="21">
        <f t="shared" si="19"/>
        <v>1</v>
      </c>
      <c r="C95" s="16">
        <f t="shared" si="20"/>
        <v>0.52707252707252705</v>
      </c>
      <c r="D95" s="17">
        <f t="shared" si="20"/>
        <v>8.1035581035581034E-2</v>
      </c>
      <c r="E95" s="17">
        <f t="shared" si="20"/>
        <v>5.9741559741559744E-2</v>
      </c>
      <c r="F95" s="17">
        <f t="shared" si="20"/>
        <v>6.1470561470561472E-2</v>
      </c>
      <c r="G95" s="156">
        <f t="shared" si="20"/>
        <v>0.27067977067977067</v>
      </c>
    </row>
    <row r="96" spans="1:7" ht="18" customHeight="1" x14ac:dyDescent="0.25">
      <c r="A96" s="478">
        <v>1952</v>
      </c>
      <c r="B96" s="21">
        <f t="shared" si="19"/>
        <v>1</v>
      </c>
      <c r="C96" s="16">
        <f t="shared" si="20"/>
        <v>0.53485714285714281</v>
      </c>
      <c r="D96" s="17">
        <f t="shared" si="20"/>
        <v>0.11885714285714286</v>
      </c>
      <c r="E96" s="17">
        <f t="shared" si="20"/>
        <v>6.5142857142857141E-2</v>
      </c>
      <c r="F96" s="17">
        <f t="shared" si="20"/>
        <v>4.2285714285714288E-2</v>
      </c>
      <c r="G96" s="156">
        <f t="shared" si="20"/>
        <v>0.23885714285714285</v>
      </c>
    </row>
    <row r="97" spans="1:7" ht="18" customHeight="1" x14ac:dyDescent="0.25">
      <c r="A97" s="478">
        <v>1957</v>
      </c>
      <c r="B97" s="21">
        <f t="shared" si="19"/>
        <v>1</v>
      </c>
      <c r="C97" s="16">
        <f t="shared" si="20"/>
        <v>0.48071223861067575</v>
      </c>
      <c r="D97" s="17">
        <f t="shared" si="20"/>
        <v>0.12975456378558631</v>
      </c>
      <c r="E97" s="17">
        <f t="shared" si="20"/>
        <v>4.8902689691874293E-2</v>
      </c>
      <c r="F97" s="17">
        <f t="shared" si="20"/>
        <v>7.558869050234597E-2</v>
      </c>
      <c r="G97" s="156">
        <f t="shared" si="20"/>
        <v>0.26504181740951765</v>
      </c>
    </row>
    <row r="98" spans="1:7" ht="18" customHeight="1" x14ac:dyDescent="0.25">
      <c r="A98" s="280">
        <v>1962</v>
      </c>
      <c r="B98" s="81"/>
      <c r="C98" s="45"/>
      <c r="D98" s="46"/>
      <c r="E98" s="46"/>
      <c r="F98" s="46"/>
      <c r="G98" s="172"/>
    </row>
    <row r="99" spans="1:7" ht="18" customHeight="1" x14ac:dyDescent="0.25">
      <c r="A99" s="594"/>
      <c r="B99" s="716" t="s">
        <v>410</v>
      </c>
      <c r="C99" s="606"/>
      <c r="D99" s="606"/>
      <c r="E99" s="606"/>
      <c r="F99" s="606"/>
      <c r="G99" s="718"/>
    </row>
    <row r="100" spans="1:7" ht="18" customHeight="1" x14ac:dyDescent="0.25">
      <c r="A100" s="595"/>
      <c r="B100" s="717"/>
      <c r="C100" s="537"/>
      <c r="D100" s="537"/>
      <c r="E100" s="537"/>
      <c r="F100" s="537"/>
      <c r="G100" s="538"/>
    </row>
    <row r="101" spans="1:7" ht="18" customHeight="1" x14ac:dyDescent="0.25">
      <c r="A101" s="596"/>
      <c r="B101" s="95" t="s">
        <v>117</v>
      </c>
      <c r="C101" s="95" t="s">
        <v>396</v>
      </c>
      <c r="D101" s="100" t="s">
        <v>397</v>
      </c>
      <c r="E101" s="100" t="s">
        <v>398</v>
      </c>
      <c r="F101" s="100" t="s">
        <v>399</v>
      </c>
      <c r="G101" s="263" t="s">
        <v>400</v>
      </c>
    </row>
    <row r="102" spans="1:7" ht="2.1" customHeight="1" x14ac:dyDescent="0.25">
      <c r="A102" s="112"/>
      <c r="B102" s="91"/>
      <c r="C102" s="101" t="s">
        <v>401</v>
      </c>
      <c r="D102" s="102" t="s">
        <v>402</v>
      </c>
      <c r="E102" s="102" t="s">
        <v>403</v>
      </c>
      <c r="F102" s="102" t="s">
        <v>404</v>
      </c>
      <c r="G102" s="264" t="s">
        <v>405</v>
      </c>
    </row>
    <row r="103" spans="1:7" ht="18" customHeight="1" x14ac:dyDescent="0.25">
      <c r="A103" s="280">
        <v>1872</v>
      </c>
      <c r="B103" s="24">
        <f>SUM(C103:G103)</f>
        <v>771</v>
      </c>
      <c r="C103" s="24">
        <v>316</v>
      </c>
      <c r="D103" s="25">
        <v>50</v>
      </c>
      <c r="E103" s="25">
        <v>42</v>
      </c>
      <c r="F103" s="25">
        <v>20</v>
      </c>
      <c r="G103" s="137">
        <v>343</v>
      </c>
    </row>
    <row r="104" spans="1:7" ht="18" customHeight="1" x14ac:dyDescent="0.25">
      <c r="A104" s="280">
        <v>1882</v>
      </c>
      <c r="B104" s="24">
        <f t="shared" ref="B104:B116" si="21">SUM(C104:G104)</f>
        <v>1175.2</v>
      </c>
      <c r="C104" s="24">
        <v>475.7</v>
      </c>
      <c r="D104" s="25">
        <v>77.7</v>
      </c>
      <c r="E104" s="25">
        <v>80.2</v>
      </c>
      <c r="F104" s="25">
        <v>79.900000000000006</v>
      </c>
      <c r="G104" s="137">
        <v>461.7</v>
      </c>
    </row>
    <row r="105" spans="1:7" ht="18" customHeight="1" x14ac:dyDescent="0.25">
      <c r="A105" s="280">
        <v>1892</v>
      </c>
      <c r="B105" s="24">
        <f t="shared" si="21"/>
        <v>1186.6999999999998</v>
      </c>
      <c r="C105" s="24">
        <v>506.2</v>
      </c>
      <c r="D105" s="25">
        <v>88.2</v>
      </c>
      <c r="E105" s="25">
        <v>69.400000000000006</v>
      </c>
      <c r="F105" s="25">
        <v>71.400000000000006</v>
      </c>
      <c r="G105" s="137">
        <v>451.5</v>
      </c>
    </row>
    <row r="106" spans="1:7" ht="18" customHeight="1" x14ac:dyDescent="0.25">
      <c r="A106" s="289">
        <v>1897</v>
      </c>
      <c r="B106" s="24">
        <f t="shared" si="21"/>
        <v>1146</v>
      </c>
      <c r="C106" s="24">
        <v>496</v>
      </c>
      <c r="D106" s="25">
        <v>81</v>
      </c>
      <c r="E106" s="25">
        <v>54</v>
      </c>
      <c r="F106" s="25">
        <v>57</v>
      </c>
      <c r="G106" s="137">
        <v>458</v>
      </c>
    </row>
    <row r="107" spans="1:7" ht="18" customHeight="1" x14ac:dyDescent="0.25">
      <c r="A107" s="344">
        <v>1897</v>
      </c>
      <c r="B107" s="24">
        <f t="shared" ref="B107" si="22">SUM(C107:G107)</f>
        <v>1318</v>
      </c>
      <c r="C107" s="24">
        <v>607</v>
      </c>
      <c r="D107" s="25">
        <v>74</v>
      </c>
      <c r="E107" s="25">
        <v>102</v>
      </c>
      <c r="F107" s="25">
        <v>78</v>
      </c>
      <c r="G107" s="137">
        <v>457</v>
      </c>
    </row>
    <row r="108" spans="1:7" ht="18" customHeight="1" x14ac:dyDescent="0.25">
      <c r="A108" s="280">
        <v>1912</v>
      </c>
      <c r="B108" s="24">
        <f t="shared" si="21"/>
        <v>1241</v>
      </c>
      <c r="C108" s="24">
        <v>588</v>
      </c>
      <c r="D108" s="25">
        <v>106</v>
      </c>
      <c r="E108" s="25">
        <v>102</v>
      </c>
      <c r="F108" s="25">
        <v>76</v>
      </c>
      <c r="G108" s="137">
        <v>369</v>
      </c>
    </row>
    <row r="109" spans="1:7" ht="18" customHeight="1" x14ac:dyDescent="0.25">
      <c r="A109" s="280">
        <v>1922</v>
      </c>
      <c r="B109" s="24">
        <f t="shared" si="21"/>
        <v>1291</v>
      </c>
      <c r="C109" s="24">
        <v>569</v>
      </c>
      <c r="D109" s="25">
        <v>109</v>
      </c>
      <c r="E109" s="25">
        <v>73</v>
      </c>
      <c r="F109" s="25">
        <v>88</v>
      </c>
      <c r="G109" s="137">
        <v>452</v>
      </c>
    </row>
    <row r="110" spans="1:7" ht="18" customHeight="1" x14ac:dyDescent="0.25">
      <c r="A110" s="280">
        <v>1927</v>
      </c>
      <c r="B110" s="24">
        <f t="shared" si="21"/>
        <v>1032</v>
      </c>
      <c r="C110" s="24">
        <v>483</v>
      </c>
      <c r="D110" s="25">
        <v>70</v>
      </c>
      <c r="E110" s="25">
        <v>68</v>
      </c>
      <c r="F110" s="25">
        <v>49</v>
      </c>
      <c r="G110" s="137">
        <v>362</v>
      </c>
    </row>
    <row r="111" spans="1:7" ht="18" customHeight="1" x14ac:dyDescent="0.25">
      <c r="A111" s="280">
        <v>1932</v>
      </c>
      <c r="B111" s="24">
        <f t="shared" si="21"/>
        <v>1044</v>
      </c>
      <c r="C111" s="24">
        <v>539</v>
      </c>
      <c r="D111" s="25">
        <v>101</v>
      </c>
      <c r="E111" s="25">
        <v>29</v>
      </c>
      <c r="F111" s="25">
        <v>41</v>
      </c>
      <c r="G111" s="137">
        <v>334</v>
      </c>
    </row>
    <row r="112" spans="1:7" ht="18" customHeight="1" x14ac:dyDescent="0.25">
      <c r="A112" s="280">
        <v>1937</v>
      </c>
      <c r="B112" s="24">
        <f t="shared" si="21"/>
        <v>1051</v>
      </c>
      <c r="C112" s="24">
        <v>469</v>
      </c>
      <c r="D112" s="25">
        <v>76</v>
      </c>
      <c r="E112" s="25">
        <v>65</v>
      </c>
      <c r="F112" s="25">
        <v>46</v>
      </c>
      <c r="G112" s="137">
        <v>395</v>
      </c>
    </row>
    <row r="113" spans="1:7" ht="18" customHeight="1" x14ac:dyDescent="0.25">
      <c r="A113" s="387">
        <v>1942</v>
      </c>
      <c r="B113" s="24">
        <f t="shared" si="21"/>
        <v>1765.42</v>
      </c>
      <c r="C113" s="24">
        <v>906.96</v>
      </c>
      <c r="D113" s="25">
        <v>104.98</v>
      </c>
      <c r="E113" s="25">
        <v>91.42</v>
      </c>
      <c r="F113" s="25">
        <v>76.900000000000006</v>
      </c>
      <c r="G113" s="137">
        <v>585.16</v>
      </c>
    </row>
    <row r="114" spans="1:7" ht="18" customHeight="1" x14ac:dyDescent="0.25">
      <c r="A114" s="313">
        <v>1947</v>
      </c>
      <c r="B114" s="24">
        <f t="shared" si="21"/>
        <v>879.12</v>
      </c>
      <c r="C114" s="24">
        <v>463.36</v>
      </c>
      <c r="D114" s="25">
        <v>71.239999999999995</v>
      </c>
      <c r="E114" s="25">
        <v>52.52</v>
      </c>
      <c r="F114" s="25">
        <v>54.04</v>
      </c>
      <c r="G114" s="137">
        <v>237.96</v>
      </c>
    </row>
    <row r="115" spans="1:7" ht="18" customHeight="1" x14ac:dyDescent="0.25">
      <c r="A115" s="280">
        <v>1952</v>
      </c>
      <c r="B115" s="24">
        <f t="shared" si="21"/>
        <v>875</v>
      </c>
      <c r="C115" s="24">
        <v>468</v>
      </c>
      <c r="D115" s="25">
        <v>104</v>
      </c>
      <c r="E115" s="25">
        <v>57</v>
      </c>
      <c r="F115" s="25">
        <v>37</v>
      </c>
      <c r="G115" s="137">
        <v>209</v>
      </c>
    </row>
    <row r="116" spans="1:7" ht="18" customHeight="1" x14ac:dyDescent="0.25">
      <c r="A116" s="478">
        <v>1957</v>
      </c>
      <c r="B116" s="24">
        <f t="shared" si="21"/>
        <v>1024.095</v>
      </c>
      <c r="C116" s="25">
        <v>492.29500000000002</v>
      </c>
      <c r="D116" s="25">
        <v>132.881</v>
      </c>
      <c r="E116" s="25">
        <v>50.081000000000003</v>
      </c>
      <c r="F116" s="25">
        <v>77.41</v>
      </c>
      <c r="G116" s="137">
        <v>271.428</v>
      </c>
    </row>
    <row r="117" spans="1:7" ht="18" customHeight="1" x14ac:dyDescent="0.25">
      <c r="A117" s="478">
        <v>1962</v>
      </c>
      <c r="B117" s="24"/>
      <c r="C117" s="25"/>
      <c r="D117" s="25"/>
      <c r="E117" s="25"/>
      <c r="F117" s="25"/>
      <c r="G117" s="137"/>
    </row>
    <row r="118" spans="1:7" ht="5.0999999999999996" customHeight="1" x14ac:dyDescent="0.25">
      <c r="A118" s="165"/>
      <c r="B118" s="44"/>
      <c r="C118" s="278"/>
      <c r="D118" s="278"/>
      <c r="E118" s="278"/>
      <c r="F118" s="278"/>
      <c r="G118" s="141"/>
    </row>
    <row r="119" spans="1:7" ht="18" customHeight="1" x14ac:dyDescent="0.25">
      <c r="A119" s="594"/>
      <c r="B119" s="716" t="s">
        <v>411</v>
      </c>
      <c r="C119" s="606"/>
      <c r="D119" s="606"/>
      <c r="E119" s="607"/>
      <c r="F119" s="607"/>
      <c r="G119" s="608"/>
    </row>
    <row r="120" spans="1:7" ht="18" customHeight="1" x14ac:dyDescent="0.25">
      <c r="A120" s="595"/>
      <c r="B120" s="709"/>
      <c r="C120" s="604"/>
      <c r="D120" s="604"/>
      <c r="E120" s="604"/>
      <c r="F120" s="604"/>
      <c r="G120" s="605"/>
    </row>
    <row r="121" spans="1:7" ht="18" customHeight="1" x14ac:dyDescent="0.25">
      <c r="A121" s="596"/>
      <c r="B121" s="95" t="s">
        <v>117</v>
      </c>
      <c r="C121" s="95" t="s">
        <v>396</v>
      </c>
      <c r="D121" s="100" t="s">
        <v>397</v>
      </c>
      <c r="E121" s="100" t="s">
        <v>398</v>
      </c>
      <c r="F121" s="100" t="s">
        <v>399</v>
      </c>
      <c r="G121" s="263" t="s">
        <v>400</v>
      </c>
    </row>
    <row r="122" spans="1:7" ht="18" customHeight="1" x14ac:dyDescent="0.25">
      <c r="A122" s="280">
        <v>1872</v>
      </c>
      <c r="B122" s="93">
        <f t="shared" ref="B122:B125" si="23">B141/B141</f>
        <v>1</v>
      </c>
      <c r="C122" s="94">
        <f t="shared" ref="C122:G125" si="24">C141/$B141</f>
        <v>0.33823529411764708</v>
      </c>
      <c r="D122" s="94">
        <f t="shared" si="24"/>
        <v>4.4117647058823532E-2</v>
      </c>
      <c r="E122" s="94">
        <f t="shared" si="24"/>
        <v>2.9411764705882353E-2</v>
      </c>
      <c r="F122" s="94">
        <f t="shared" si="24"/>
        <v>7.3529411764705885E-2</v>
      </c>
      <c r="G122" s="221">
        <f t="shared" si="24"/>
        <v>0.51470588235294112</v>
      </c>
    </row>
    <row r="123" spans="1:7" ht="18" customHeight="1" x14ac:dyDescent="0.25">
      <c r="A123" s="280">
        <v>1882</v>
      </c>
      <c r="B123" s="16">
        <f t="shared" si="23"/>
        <v>1</v>
      </c>
      <c r="C123" s="17">
        <f t="shared" si="24"/>
        <v>0.17647058823529413</v>
      </c>
      <c r="D123" s="17">
        <f t="shared" si="24"/>
        <v>7.8431372549019607E-2</v>
      </c>
      <c r="E123" s="17">
        <f t="shared" si="24"/>
        <v>6.8627450980392163E-2</v>
      </c>
      <c r="F123" s="17">
        <f t="shared" si="24"/>
        <v>7.8431372549019607E-2</v>
      </c>
      <c r="G123" s="156">
        <f t="shared" si="24"/>
        <v>0.59803921568627449</v>
      </c>
    </row>
    <row r="124" spans="1:7" ht="18" customHeight="1" x14ac:dyDescent="0.25">
      <c r="A124" s="280">
        <v>1892</v>
      </c>
      <c r="B124" s="16">
        <f t="shared" si="23"/>
        <v>1</v>
      </c>
      <c r="C124" s="17">
        <f t="shared" si="24"/>
        <v>0.22222222222222221</v>
      </c>
      <c r="D124" s="17">
        <f t="shared" si="24"/>
        <v>0.10101010101010101</v>
      </c>
      <c r="E124" s="17">
        <f t="shared" si="24"/>
        <v>7.0707070707070704E-2</v>
      </c>
      <c r="F124" s="17">
        <f t="shared" si="24"/>
        <v>3.0303030303030304E-2</v>
      </c>
      <c r="G124" s="156">
        <f t="shared" si="24"/>
        <v>0.5757575757575758</v>
      </c>
    </row>
    <row r="125" spans="1:7" ht="18" customHeight="1" x14ac:dyDescent="0.25">
      <c r="A125" s="289">
        <v>1897</v>
      </c>
      <c r="B125" s="16">
        <f t="shared" si="23"/>
        <v>1</v>
      </c>
      <c r="C125" s="17">
        <f t="shared" si="24"/>
        <v>0.16964285714285715</v>
      </c>
      <c r="D125" s="17">
        <f t="shared" si="24"/>
        <v>8.0357142857142863E-2</v>
      </c>
      <c r="E125" s="17">
        <f t="shared" si="24"/>
        <v>8.9285714285714288E-2</v>
      </c>
      <c r="F125" s="17">
        <f t="shared" si="24"/>
        <v>7.1428571428571425E-2</v>
      </c>
      <c r="G125" s="156">
        <f t="shared" si="24"/>
        <v>0.5892857142857143</v>
      </c>
    </row>
    <row r="126" spans="1:7" ht="18" customHeight="1" x14ac:dyDescent="0.25">
      <c r="A126" s="344">
        <v>1907</v>
      </c>
      <c r="B126" s="16">
        <f t="shared" ref="B126:B132" si="25">B145/B145</f>
        <v>1</v>
      </c>
      <c r="C126" s="17">
        <f t="shared" ref="C126:G132" si="26">C145/$B145</f>
        <v>0.2076923076923077</v>
      </c>
      <c r="D126" s="17">
        <f t="shared" si="26"/>
        <v>6.1538461538461542E-2</v>
      </c>
      <c r="E126" s="17">
        <f t="shared" si="26"/>
        <v>0.14615384615384616</v>
      </c>
      <c r="F126" s="17">
        <f t="shared" si="26"/>
        <v>6.9230769230769235E-2</v>
      </c>
      <c r="G126" s="156">
        <f t="shared" si="26"/>
        <v>0.51538461538461533</v>
      </c>
    </row>
    <row r="127" spans="1:7" ht="18" customHeight="1" x14ac:dyDescent="0.25">
      <c r="A127" s="280">
        <v>1912</v>
      </c>
      <c r="B127" s="16">
        <f t="shared" si="25"/>
        <v>1</v>
      </c>
      <c r="C127" s="17">
        <f t="shared" si="26"/>
        <v>0.26356589147286824</v>
      </c>
      <c r="D127" s="17">
        <f t="shared" si="26"/>
        <v>0.10077519379844961</v>
      </c>
      <c r="E127" s="17">
        <f t="shared" si="26"/>
        <v>7.7519379844961239E-2</v>
      </c>
      <c r="F127" s="17">
        <f t="shared" si="26"/>
        <v>7.7519379844961239E-2</v>
      </c>
      <c r="G127" s="156">
        <f t="shared" si="26"/>
        <v>0.48062015503875971</v>
      </c>
    </row>
    <row r="128" spans="1:7" ht="18" customHeight="1" x14ac:dyDescent="0.25">
      <c r="A128" s="280">
        <v>1922</v>
      </c>
      <c r="B128" s="16">
        <f t="shared" si="25"/>
        <v>1</v>
      </c>
      <c r="C128" s="17">
        <f t="shared" si="26"/>
        <v>0.27</v>
      </c>
      <c r="D128" s="17">
        <f t="shared" si="26"/>
        <v>7.0000000000000007E-2</v>
      </c>
      <c r="E128" s="17">
        <f t="shared" si="26"/>
        <v>7.0000000000000007E-2</v>
      </c>
      <c r="F128" s="17">
        <f t="shared" si="26"/>
        <v>0.09</v>
      </c>
      <c r="G128" s="156">
        <f t="shared" si="26"/>
        <v>0.5</v>
      </c>
    </row>
    <row r="129" spans="1:7" ht="18" customHeight="1" x14ac:dyDescent="0.25">
      <c r="A129" s="280">
        <v>1927</v>
      </c>
      <c r="B129" s="16">
        <f t="shared" si="25"/>
        <v>1</v>
      </c>
      <c r="C129" s="17">
        <f t="shared" si="26"/>
        <v>0.30952380952380953</v>
      </c>
      <c r="D129" s="17">
        <f t="shared" si="26"/>
        <v>7.1428571428571425E-2</v>
      </c>
      <c r="E129" s="17">
        <f t="shared" si="26"/>
        <v>2.3809523809523808E-2</v>
      </c>
      <c r="F129" s="17">
        <f t="shared" si="26"/>
        <v>8.3333333333333329E-2</v>
      </c>
      <c r="G129" s="156">
        <f t="shared" si="26"/>
        <v>0.51190476190476186</v>
      </c>
    </row>
    <row r="130" spans="1:7" ht="18" customHeight="1" x14ac:dyDescent="0.25">
      <c r="A130" s="280">
        <v>1932</v>
      </c>
      <c r="B130" s="16">
        <f t="shared" si="25"/>
        <v>1</v>
      </c>
      <c r="C130" s="17">
        <f t="shared" si="26"/>
        <v>0.31578947368421051</v>
      </c>
      <c r="D130" s="17">
        <f t="shared" si="26"/>
        <v>4.2105263157894736E-2</v>
      </c>
      <c r="E130" s="17">
        <f t="shared" si="26"/>
        <v>5.2631578947368418E-2</v>
      </c>
      <c r="F130" s="17">
        <f t="shared" si="26"/>
        <v>4.2105263157894736E-2</v>
      </c>
      <c r="G130" s="156">
        <f t="shared" si="26"/>
        <v>0.54736842105263162</v>
      </c>
    </row>
    <row r="131" spans="1:7" ht="18" customHeight="1" x14ac:dyDescent="0.25">
      <c r="A131" s="280">
        <v>1937</v>
      </c>
      <c r="B131" s="16">
        <f t="shared" si="25"/>
        <v>1</v>
      </c>
      <c r="C131" s="17">
        <f t="shared" si="26"/>
        <v>0.3146067415730337</v>
      </c>
      <c r="D131" s="17">
        <f t="shared" si="26"/>
        <v>5.6179775280898875E-2</v>
      </c>
      <c r="E131" s="17">
        <f t="shared" si="26"/>
        <v>0.10112359550561797</v>
      </c>
      <c r="F131" s="17">
        <f t="shared" si="26"/>
        <v>2.247191011235955E-2</v>
      </c>
      <c r="G131" s="156">
        <f t="shared" si="26"/>
        <v>0.5056179775280899</v>
      </c>
    </row>
    <row r="132" spans="1:7" ht="18" customHeight="1" x14ac:dyDescent="0.25">
      <c r="A132" s="387">
        <v>1942</v>
      </c>
      <c r="B132" s="16">
        <f t="shared" si="25"/>
        <v>1</v>
      </c>
      <c r="C132" s="17">
        <f t="shared" si="26"/>
        <v>0.28248587570621464</v>
      </c>
      <c r="D132" s="17">
        <f t="shared" si="26"/>
        <v>7.3446327683615809E-2</v>
      </c>
      <c r="E132" s="17">
        <f t="shared" si="26"/>
        <v>7.3446327683615809E-2</v>
      </c>
      <c r="F132" s="17">
        <f t="shared" si="26"/>
        <v>5.0847457627118633E-2</v>
      </c>
      <c r="G132" s="156">
        <f t="shared" si="26"/>
        <v>0.51977401129943501</v>
      </c>
    </row>
    <row r="133" spans="1:7" ht="18" customHeight="1" x14ac:dyDescent="0.25">
      <c r="A133" s="313">
        <v>1947</v>
      </c>
      <c r="B133" s="16">
        <f>B152/B152</f>
        <v>1</v>
      </c>
      <c r="C133" s="17">
        <f t="shared" ref="C133:G135" si="27">C152/$B152</f>
        <v>0.32183908045977011</v>
      </c>
      <c r="D133" s="17">
        <f t="shared" si="27"/>
        <v>8.0459770114942528E-2</v>
      </c>
      <c r="E133" s="17">
        <f t="shared" si="27"/>
        <v>4.5977011494252873E-2</v>
      </c>
      <c r="F133" s="17">
        <f t="shared" si="27"/>
        <v>4.5977011494252873E-2</v>
      </c>
      <c r="G133" s="156">
        <f t="shared" si="27"/>
        <v>0.50574712643678166</v>
      </c>
    </row>
    <row r="134" spans="1:7" ht="18" customHeight="1" x14ac:dyDescent="0.25">
      <c r="A134" s="478">
        <v>1952</v>
      </c>
      <c r="B134" s="16">
        <f>B153/B153</f>
        <v>1</v>
      </c>
      <c r="C134" s="17">
        <f t="shared" si="27"/>
        <v>0.42666666666666669</v>
      </c>
      <c r="D134" s="17">
        <f t="shared" si="27"/>
        <v>9.3333333333333338E-2</v>
      </c>
      <c r="E134" s="17">
        <f t="shared" si="27"/>
        <v>0.08</v>
      </c>
      <c r="F134" s="17">
        <f t="shared" si="27"/>
        <v>1.3333333333333334E-2</v>
      </c>
      <c r="G134" s="156">
        <f t="shared" si="27"/>
        <v>0.38666666666666666</v>
      </c>
    </row>
    <row r="135" spans="1:7" ht="18" customHeight="1" x14ac:dyDescent="0.25">
      <c r="A135" s="478">
        <v>1957</v>
      </c>
      <c r="B135" s="16">
        <f>B154/B154</f>
        <v>1</v>
      </c>
      <c r="C135" s="17">
        <f t="shared" si="27"/>
        <v>0.35632183908045983</v>
      </c>
      <c r="D135" s="17">
        <f t="shared" si="27"/>
        <v>6.8965517241379309E-2</v>
      </c>
      <c r="E135" s="17">
        <f t="shared" si="27"/>
        <v>9.1954022988505746E-2</v>
      </c>
      <c r="F135" s="17">
        <f t="shared" si="27"/>
        <v>6.8965517241379309E-2</v>
      </c>
      <c r="G135" s="156">
        <f t="shared" si="27"/>
        <v>0.41379310344827591</v>
      </c>
    </row>
    <row r="136" spans="1:7" ht="18" customHeight="1" x14ac:dyDescent="0.25">
      <c r="A136" s="280">
        <v>1962</v>
      </c>
      <c r="B136" s="16"/>
      <c r="C136" s="17"/>
      <c r="D136" s="17"/>
      <c r="E136" s="17"/>
      <c r="F136" s="17"/>
      <c r="G136" s="156"/>
    </row>
    <row r="137" spans="1:7" ht="19.95" customHeight="1" x14ac:dyDescent="0.25">
      <c r="A137" s="594"/>
      <c r="B137" s="716" t="s">
        <v>412</v>
      </c>
      <c r="C137" s="606"/>
      <c r="D137" s="606"/>
      <c r="E137" s="606"/>
      <c r="F137" s="606"/>
      <c r="G137" s="718"/>
    </row>
    <row r="138" spans="1:7" ht="19.95" customHeight="1" x14ac:dyDescent="0.25">
      <c r="A138" s="595"/>
      <c r="B138" s="717"/>
      <c r="C138" s="537"/>
      <c r="D138" s="537"/>
      <c r="E138" s="537"/>
      <c r="F138" s="537"/>
      <c r="G138" s="538"/>
    </row>
    <row r="139" spans="1:7" x14ac:dyDescent="0.25">
      <c r="A139" s="596"/>
      <c r="B139" s="95" t="s">
        <v>117</v>
      </c>
      <c r="C139" s="95" t="s">
        <v>396</v>
      </c>
      <c r="D139" s="100" t="s">
        <v>397</v>
      </c>
      <c r="E139" s="100" t="s">
        <v>398</v>
      </c>
      <c r="F139" s="100" t="s">
        <v>399</v>
      </c>
      <c r="G139" s="263" t="s">
        <v>400</v>
      </c>
    </row>
    <row r="140" spans="1:7" ht="2.1" customHeight="1" x14ac:dyDescent="0.25">
      <c r="A140" s="112"/>
      <c r="B140" s="91"/>
      <c r="C140" s="101" t="s">
        <v>401</v>
      </c>
      <c r="D140" s="102" t="s">
        <v>402</v>
      </c>
      <c r="E140" s="102" t="s">
        <v>403</v>
      </c>
      <c r="F140" s="102" t="s">
        <v>404</v>
      </c>
      <c r="G140" s="264" t="s">
        <v>405</v>
      </c>
    </row>
    <row r="141" spans="1:7" ht="18" customHeight="1" x14ac:dyDescent="0.25">
      <c r="A141" s="280">
        <v>1872</v>
      </c>
      <c r="B141" s="24">
        <f>SUM(C141:G141)</f>
        <v>68</v>
      </c>
      <c r="C141" s="24">
        <v>23</v>
      </c>
      <c r="D141" s="25">
        <v>3</v>
      </c>
      <c r="E141" s="25">
        <v>2</v>
      </c>
      <c r="F141" s="25">
        <v>5</v>
      </c>
      <c r="G141" s="137">
        <v>35</v>
      </c>
    </row>
    <row r="142" spans="1:7" ht="18" customHeight="1" x14ac:dyDescent="0.25">
      <c r="A142" s="280">
        <v>1882</v>
      </c>
      <c r="B142" s="24">
        <f t="shared" ref="B142:B154" si="28">SUM(C142:G142)</f>
        <v>102</v>
      </c>
      <c r="C142" s="24">
        <v>18</v>
      </c>
      <c r="D142" s="25">
        <v>8</v>
      </c>
      <c r="E142" s="25">
        <v>7</v>
      </c>
      <c r="F142" s="25">
        <v>8</v>
      </c>
      <c r="G142" s="137">
        <v>61</v>
      </c>
    </row>
    <row r="143" spans="1:7" ht="18" customHeight="1" x14ac:dyDescent="0.25">
      <c r="A143" s="280">
        <v>1892</v>
      </c>
      <c r="B143" s="24">
        <f t="shared" si="28"/>
        <v>99</v>
      </c>
      <c r="C143" s="24">
        <v>22</v>
      </c>
      <c r="D143" s="25">
        <v>10</v>
      </c>
      <c r="E143" s="25">
        <v>7</v>
      </c>
      <c r="F143" s="25">
        <v>3</v>
      </c>
      <c r="G143" s="137">
        <v>57</v>
      </c>
    </row>
    <row r="144" spans="1:7" ht="18" customHeight="1" x14ac:dyDescent="0.25">
      <c r="A144" s="289">
        <v>1897</v>
      </c>
      <c r="B144" s="24">
        <f t="shared" si="28"/>
        <v>112</v>
      </c>
      <c r="C144" s="24">
        <v>19</v>
      </c>
      <c r="D144" s="25">
        <v>9</v>
      </c>
      <c r="E144" s="25">
        <v>10</v>
      </c>
      <c r="F144" s="25">
        <v>8</v>
      </c>
      <c r="G144" s="137">
        <v>66</v>
      </c>
    </row>
    <row r="145" spans="1:7" ht="18" customHeight="1" x14ac:dyDescent="0.25">
      <c r="A145" s="344">
        <v>1907</v>
      </c>
      <c r="B145" s="24">
        <f t="shared" si="28"/>
        <v>130</v>
      </c>
      <c r="C145" s="24">
        <v>27</v>
      </c>
      <c r="D145" s="25">
        <v>8</v>
      </c>
      <c r="E145" s="25">
        <v>19</v>
      </c>
      <c r="F145" s="25">
        <v>9</v>
      </c>
      <c r="G145" s="137">
        <v>67</v>
      </c>
    </row>
    <row r="146" spans="1:7" ht="18" customHeight="1" x14ac:dyDescent="0.25">
      <c r="A146" s="280">
        <v>1912</v>
      </c>
      <c r="B146" s="24">
        <f t="shared" si="28"/>
        <v>129</v>
      </c>
      <c r="C146" s="24">
        <v>34</v>
      </c>
      <c r="D146" s="25">
        <v>13</v>
      </c>
      <c r="E146" s="25">
        <v>10</v>
      </c>
      <c r="F146" s="25">
        <v>10</v>
      </c>
      <c r="G146" s="137">
        <v>62</v>
      </c>
    </row>
    <row r="147" spans="1:7" ht="18" customHeight="1" x14ac:dyDescent="0.25">
      <c r="A147" s="280">
        <v>1922</v>
      </c>
      <c r="B147" s="24">
        <f t="shared" si="28"/>
        <v>100</v>
      </c>
      <c r="C147" s="24">
        <v>27</v>
      </c>
      <c r="D147" s="25">
        <v>7</v>
      </c>
      <c r="E147" s="25">
        <v>7</v>
      </c>
      <c r="F147" s="25">
        <v>9</v>
      </c>
      <c r="G147" s="137">
        <v>50</v>
      </c>
    </row>
    <row r="148" spans="1:7" ht="18" customHeight="1" x14ac:dyDescent="0.25">
      <c r="A148" s="280">
        <v>1927</v>
      </c>
      <c r="B148" s="24">
        <f t="shared" si="28"/>
        <v>84</v>
      </c>
      <c r="C148" s="24">
        <v>26</v>
      </c>
      <c r="D148" s="25">
        <v>6</v>
      </c>
      <c r="E148" s="25">
        <v>2</v>
      </c>
      <c r="F148" s="25">
        <v>7</v>
      </c>
      <c r="G148" s="137">
        <v>43</v>
      </c>
    </row>
    <row r="149" spans="1:7" ht="18" customHeight="1" x14ac:dyDescent="0.25">
      <c r="A149" s="280">
        <v>1932</v>
      </c>
      <c r="B149" s="24">
        <f t="shared" si="28"/>
        <v>95</v>
      </c>
      <c r="C149" s="24">
        <v>30</v>
      </c>
      <c r="D149" s="25">
        <v>4</v>
      </c>
      <c r="E149" s="25">
        <v>5</v>
      </c>
      <c r="F149" s="25">
        <v>4</v>
      </c>
      <c r="G149" s="137">
        <v>52</v>
      </c>
    </row>
    <row r="150" spans="1:7" ht="18" customHeight="1" x14ac:dyDescent="0.25">
      <c r="A150" s="280">
        <v>1937</v>
      </c>
      <c r="B150" s="24">
        <f t="shared" si="28"/>
        <v>89</v>
      </c>
      <c r="C150" s="24">
        <v>28</v>
      </c>
      <c r="D150" s="25">
        <v>5</v>
      </c>
      <c r="E150" s="25">
        <v>9</v>
      </c>
      <c r="F150" s="25">
        <v>2</v>
      </c>
      <c r="G150" s="137">
        <v>45</v>
      </c>
    </row>
    <row r="151" spans="1:7" ht="18" customHeight="1" x14ac:dyDescent="0.25">
      <c r="A151" s="387">
        <v>1942</v>
      </c>
      <c r="B151" s="24">
        <f t="shared" si="28"/>
        <v>180.54000000000002</v>
      </c>
      <c r="C151" s="24">
        <v>51</v>
      </c>
      <c r="D151" s="25">
        <v>13.26</v>
      </c>
      <c r="E151" s="25">
        <v>13.26</v>
      </c>
      <c r="F151" s="25">
        <v>9.18</v>
      </c>
      <c r="G151" s="137">
        <v>93.84</v>
      </c>
    </row>
    <row r="152" spans="1:7" ht="18" customHeight="1" x14ac:dyDescent="0.25">
      <c r="A152" s="313">
        <v>1947</v>
      </c>
      <c r="B152" s="24">
        <f t="shared" si="28"/>
        <v>87</v>
      </c>
      <c r="C152" s="24">
        <v>28</v>
      </c>
      <c r="D152" s="25">
        <v>7</v>
      </c>
      <c r="E152" s="25">
        <v>4</v>
      </c>
      <c r="F152" s="25">
        <v>4</v>
      </c>
      <c r="G152" s="137">
        <v>44</v>
      </c>
    </row>
    <row r="153" spans="1:7" ht="18" customHeight="1" x14ac:dyDescent="0.25">
      <c r="A153" s="478">
        <v>1952</v>
      </c>
      <c r="B153" s="24">
        <f t="shared" si="28"/>
        <v>75</v>
      </c>
      <c r="C153" s="24">
        <v>32</v>
      </c>
      <c r="D153" s="25">
        <v>7</v>
      </c>
      <c r="E153" s="25">
        <v>6</v>
      </c>
      <c r="F153" s="25">
        <v>1</v>
      </c>
      <c r="G153" s="137">
        <v>29</v>
      </c>
    </row>
    <row r="154" spans="1:7" ht="18" customHeight="1" x14ac:dyDescent="0.25">
      <c r="A154" s="478">
        <v>1957</v>
      </c>
      <c r="B154" s="24">
        <f t="shared" si="28"/>
        <v>91.61099999999999</v>
      </c>
      <c r="C154" s="24">
        <v>32.643000000000001</v>
      </c>
      <c r="D154" s="25">
        <v>6.3179999999999996</v>
      </c>
      <c r="E154" s="25">
        <v>8.4239999999999995</v>
      </c>
      <c r="F154" s="25">
        <v>6.3179999999999996</v>
      </c>
      <c r="G154" s="137">
        <v>37.908000000000001</v>
      </c>
    </row>
    <row r="155" spans="1:7" ht="18" customHeight="1" thickBot="1" x14ac:dyDescent="0.3">
      <c r="A155" s="280">
        <v>1962</v>
      </c>
      <c r="B155" s="98"/>
      <c r="C155" s="98"/>
      <c r="D155" s="99"/>
      <c r="E155" s="99"/>
      <c r="F155" s="99"/>
      <c r="G155" s="265"/>
    </row>
    <row r="156" spans="1:7" ht="16.2" thickTop="1" thickBot="1" x14ac:dyDescent="0.3">
      <c r="A156" s="528" t="s">
        <v>590</v>
      </c>
      <c r="B156" s="529"/>
      <c r="C156" s="529"/>
      <c r="D156" s="529"/>
      <c r="E156" s="529"/>
      <c r="F156" s="529"/>
      <c r="G156" s="530"/>
    </row>
    <row r="157" spans="1:7" ht="15.6" thickTop="1" x14ac:dyDescent="0.25"/>
  </sheetData>
  <mergeCells count="19">
    <mergeCell ref="A156:G156"/>
    <mergeCell ref="A3:G3"/>
    <mergeCell ref="B4:G4"/>
    <mergeCell ref="A61:A63"/>
    <mergeCell ref="A23:A25"/>
    <mergeCell ref="B23:G24"/>
    <mergeCell ref="A43:A45"/>
    <mergeCell ref="A5:A7"/>
    <mergeCell ref="B5:G6"/>
    <mergeCell ref="B43:G44"/>
    <mergeCell ref="A137:A139"/>
    <mergeCell ref="B137:G138"/>
    <mergeCell ref="A81:A83"/>
    <mergeCell ref="B61:G62"/>
    <mergeCell ref="B81:G82"/>
    <mergeCell ref="B119:G120"/>
    <mergeCell ref="A99:A101"/>
    <mergeCell ref="B99:G100"/>
    <mergeCell ref="A119:A121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49" fitToHeight="2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5"/>
  <sheetViews>
    <sheetView zoomScale="75" zoomScaleNormal="75" workbookViewId="0">
      <pane ySplit="7" topLeftCell="A8" activePane="bottomLeft" state="frozen"/>
      <selection pane="bottomLeft" activeCell="N9" sqref="N9:N22"/>
    </sheetView>
  </sheetViews>
  <sheetFormatPr baseColWidth="10" defaultColWidth="8.90625" defaultRowHeight="15" x14ac:dyDescent="0.25"/>
  <cols>
    <col min="1" max="1" width="6.36328125" customWidth="1"/>
    <col min="2" max="2" width="7.1796875" customWidth="1"/>
    <col min="3" max="5" width="6.36328125" customWidth="1"/>
    <col min="6" max="6" width="7.54296875" customWidth="1"/>
    <col min="7" max="7" width="9.36328125" customWidth="1"/>
    <col min="8" max="8" width="6.36328125" customWidth="1"/>
    <col min="9" max="9" width="9.6328125" customWidth="1"/>
    <col min="10" max="10" width="7.36328125" customWidth="1"/>
    <col min="11" max="17" width="6.36328125" customWidth="1"/>
  </cols>
  <sheetData>
    <row r="1" spans="1:17" x14ac:dyDescent="0.25">
      <c r="A1" s="75"/>
      <c r="B1" s="73"/>
      <c r="C1" s="73"/>
      <c r="D1" s="73"/>
      <c r="E1" s="73"/>
      <c r="F1" s="73"/>
      <c r="G1" s="73"/>
      <c r="H1" s="73"/>
      <c r="I1" s="73"/>
      <c r="J1" s="2"/>
      <c r="K1" s="2"/>
      <c r="L1" s="2"/>
      <c r="M1" s="2"/>
      <c r="N1" s="2"/>
    </row>
    <row r="2" spans="1:17" ht="15.6" thickBo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7" ht="35.1" customHeight="1" thickTop="1" x14ac:dyDescent="0.25">
      <c r="A3" s="580" t="s">
        <v>694</v>
      </c>
      <c r="B3" s="694"/>
      <c r="C3" s="694"/>
      <c r="D3" s="694"/>
      <c r="E3" s="694"/>
      <c r="F3" s="694"/>
      <c r="G3" s="694"/>
      <c r="H3" s="694"/>
      <c r="I3" s="694"/>
      <c r="J3" s="694"/>
      <c r="K3" s="694"/>
      <c r="L3" s="694"/>
      <c r="M3" s="694"/>
      <c r="N3" s="694"/>
      <c r="O3" s="695"/>
      <c r="P3" s="696"/>
      <c r="Q3" s="153"/>
    </row>
    <row r="4" spans="1:17" ht="18" customHeight="1" thickBot="1" x14ac:dyDescent="0.3">
      <c r="A4" s="187"/>
      <c r="B4" s="537"/>
      <c r="C4" s="537"/>
      <c r="D4" s="537"/>
      <c r="E4" s="537"/>
      <c r="F4" s="537"/>
      <c r="G4" s="537"/>
      <c r="H4" s="537"/>
      <c r="I4" s="537"/>
      <c r="J4" s="537"/>
      <c r="K4" s="537"/>
      <c r="L4" s="537"/>
      <c r="M4" s="537"/>
      <c r="N4" s="537"/>
      <c r="O4" s="41"/>
      <c r="P4" s="141"/>
      <c r="Q4" s="41"/>
    </row>
    <row r="5" spans="1:17" ht="18" customHeight="1" thickTop="1" x14ac:dyDescent="0.25">
      <c r="A5" s="238"/>
      <c r="B5" s="697" t="s">
        <v>591</v>
      </c>
      <c r="C5" s="698"/>
      <c r="D5" s="698"/>
      <c r="E5" s="699"/>
      <c r="F5" s="697" t="s">
        <v>319</v>
      </c>
      <c r="G5" s="688"/>
      <c r="H5" s="688"/>
      <c r="I5" s="689"/>
      <c r="J5" s="700" t="s">
        <v>320</v>
      </c>
      <c r="K5" s="640"/>
      <c r="L5" s="640"/>
      <c r="M5" s="641"/>
      <c r="N5" s="701" t="s">
        <v>306</v>
      </c>
      <c r="O5" s="702" t="s">
        <v>307</v>
      </c>
      <c r="P5" s="703" t="s">
        <v>308</v>
      </c>
      <c r="Q5" s="165"/>
    </row>
    <row r="6" spans="1:17" ht="30" customHeight="1" x14ac:dyDescent="0.25">
      <c r="A6" s="681"/>
      <c r="B6" s="683" t="s">
        <v>313</v>
      </c>
      <c r="C6" s="645" t="s">
        <v>314</v>
      </c>
      <c r="D6" s="704" t="s">
        <v>316</v>
      </c>
      <c r="E6" s="662" t="s">
        <v>309</v>
      </c>
      <c r="F6" s="683" t="s">
        <v>313</v>
      </c>
      <c r="G6" s="645" t="s">
        <v>314</v>
      </c>
      <c r="H6" s="645" t="s">
        <v>573</v>
      </c>
      <c r="I6" s="662" t="s">
        <v>315</v>
      </c>
      <c r="J6" s="683" t="s">
        <v>313</v>
      </c>
      <c r="K6" s="645" t="s">
        <v>314</v>
      </c>
      <c r="L6" s="645" t="s">
        <v>583</v>
      </c>
      <c r="M6" s="662" t="s">
        <v>315</v>
      </c>
      <c r="N6" s="693"/>
      <c r="O6" s="508"/>
      <c r="P6" s="564"/>
      <c r="Q6" s="165"/>
    </row>
    <row r="7" spans="1:17" ht="30" customHeight="1" x14ac:dyDescent="0.25">
      <c r="A7" s="682"/>
      <c r="B7" s="684"/>
      <c r="C7" s="679"/>
      <c r="D7" s="679"/>
      <c r="E7" s="564"/>
      <c r="F7" s="693"/>
      <c r="G7" s="508"/>
      <c r="H7" s="508"/>
      <c r="I7" s="564"/>
      <c r="J7" s="693"/>
      <c r="K7" s="508"/>
      <c r="L7" s="508"/>
      <c r="M7" s="564"/>
      <c r="N7" s="693"/>
      <c r="O7" s="508"/>
      <c r="P7" s="564"/>
      <c r="Q7" s="165"/>
    </row>
    <row r="8" spans="1:17" ht="1.95" customHeight="1" x14ac:dyDescent="0.25">
      <c r="A8" s="239" t="s">
        <v>594</v>
      </c>
      <c r="B8" s="112" t="s">
        <v>261</v>
      </c>
      <c r="C8" s="213" t="s">
        <v>542</v>
      </c>
      <c r="D8" s="213" t="s">
        <v>178</v>
      </c>
      <c r="E8" s="218" t="s">
        <v>563</v>
      </c>
      <c r="F8" s="165" t="s">
        <v>564</v>
      </c>
      <c r="G8" s="343" t="s">
        <v>565</v>
      </c>
      <c r="H8" s="343" t="s">
        <v>574</v>
      </c>
      <c r="I8" s="141" t="s">
        <v>575</v>
      </c>
      <c r="J8" s="165" t="s">
        <v>566</v>
      </c>
      <c r="K8" s="343" t="s">
        <v>567</v>
      </c>
      <c r="L8" s="343" t="s">
        <v>576</v>
      </c>
      <c r="M8" s="141" t="s">
        <v>577</v>
      </c>
      <c r="N8" s="233"/>
      <c r="O8" s="57"/>
      <c r="P8" s="218"/>
      <c r="Q8" s="165"/>
    </row>
    <row r="9" spans="1:17" ht="18" customHeight="1" x14ac:dyDescent="0.25">
      <c r="A9" s="240">
        <v>1872</v>
      </c>
      <c r="B9" s="235">
        <v>68213.850000000006</v>
      </c>
      <c r="C9" s="214">
        <v>31005.49</v>
      </c>
      <c r="D9" s="57">
        <v>0.45453369999999998</v>
      </c>
      <c r="E9" s="156">
        <v>0.1019651</v>
      </c>
      <c r="F9" s="226">
        <v>65932.52</v>
      </c>
      <c r="G9" s="215">
        <v>74438.880000000005</v>
      </c>
      <c r="H9" s="57">
        <v>0.48268090000000002</v>
      </c>
      <c r="I9" s="227">
        <v>1.129016</v>
      </c>
      <c r="J9" s="226">
        <v>68472.88</v>
      </c>
      <c r="K9" s="215">
        <v>26073.96</v>
      </c>
      <c r="L9" s="57">
        <v>2.4658479999999998</v>
      </c>
      <c r="M9" s="227">
        <v>0.38079239999999998</v>
      </c>
      <c r="N9" s="501">
        <f>TableB1!E21*E9</f>
        <v>2.9046665401418707E-2</v>
      </c>
      <c r="O9" s="48">
        <f>E9*F9/B9</f>
        <v>9.8555000121705483E-2</v>
      </c>
      <c r="P9" s="205">
        <f>O9+(1-E9)*K9/B9</f>
        <v>0.44181851715239645</v>
      </c>
      <c r="Q9" s="165"/>
    </row>
    <row r="10" spans="1:17" ht="18" customHeight="1" x14ac:dyDescent="0.25">
      <c r="A10" s="240">
        <v>1882</v>
      </c>
      <c r="B10" s="235">
        <v>79320.06</v>
      </c>
      <c r="C10" s="214">
        <v>35253.300000000003</v>
      </c>
      <c r="D10" s="57">
        <v>0.44444359999999999</v>
      </c>
      <c r="E10" s="156">
        <v>0.12017</v>
      </c>
      <c r="F10" s="226">
        <v>74918.34</v>
      </c>
      <c r="G10" s="215">
        <v>84715.63</v>
      </c>
      <c r="H10" s="57">
        <v>0.5008899</v>
      </c>
      <c r="I10" s="227">
        <v>1.130773</v>
      </c>
      <c r="J10" s="226">
        <v>79921.27</v>
      </c>
      <c r="K10" s="215">
        <v>28497.57</v>
      </c>
      <c r="L10" s="57">
        <v>2.59076</v>
      </c>
      <c r="M10" s="227">
        <v>0.35657060000000002</v>
      </c>
      <c r="N10" s="234">
        <f>TableB1!E23*E10</f>
        <v>3.0762307692307693E-2</v>
      </c>
      <c r="O10" s="48">
        <f t="shared" ref="O10:O18" si="0">E10*F10/B10</f>
        <v>0.11350138814569732</v>
      </c>
      <c r="P10" s="205">
        <f t="shared" ref="P10:P18" si="1">O10+(1-E10)*K10/B10</f>
        <v>0.42960070795332228</v>
      </c>
      <c r="Q10" s="165"/>
    </row>
    <row r="11" spans="1:17" ht="18" customHeight="1" x14ac:dyDescent="0.25">
      <c r="A11" s="240">
        <v>1892</v>
      </c>
      <c r="B11" s="235">
        <v>101423.6</v>
      </c>
      <c r="C11" s="214">
        <v>44777.61</v>
      </c>
      <c r="D11" s="57">
        <v>0.44149080000000002</v>
      </c>
      <c r="E11" s="156">
        <v>0.1175358</v>
      </c>
      <c r="F11" s="226">
        <v>83708.09</v>
      </c>
      <c r="G11" s="215">
        <v>102505.9</v>
      </c>
      <c r="H11" s="57">
        <v>0.83579499999999995</v>
      </c>
      <c r="I11" s="227">
        <v>1.2245630000000001</v>
      </c>
      <c r="J11" s="226">
        <v>103783.2</v>
      </c>
      <c r="K11" s="215">
        <v>37088.76</v>
      </c>
      <c r="L11" s="57">
        <v>2.982802</v>
      </c>
      <c r="M11" s="227">
        <v>0.35736770000000001</v>
      </c>
      <c r="N11" s="234">
        <f>TableB1!E25*E11</f>
        <v>3.0682613641229543E-2</v>
      </c>
      <c r="O11" s="48">
        <f t="shared" si="0"/>
        <v>9.7005995888747767E-2</v>
      </c>
      <c r="P11" s="205">
        <f t="shared" si="1"/>
        <v>0.41970705286554605</v>
      </c>
      <c r="Q11" s="165"/>
    </row>
    <row r="12" spans="1:17" ht="18" customHeight="1" x14ac:dyDescent="0.25">
      <c r="A12" s="240">
        <v>1897</v>
      </c>
      <c r="B12" s="235">
        <v>105307.2</v>
      </c>
      <c r="C12" s="214">
        <v>54228.4</v>
      </c>
      <c r="D12" s="57">
        <v>0.51495429999999998</v>
      </c>
      <c r="E12" s="156">
        <v>0.11087420000000001</v>
      </c>
      <c r="F12" s="226">
        <v>80911.62</v>
      </c>
      <c r="G12" s="215">
        <v>96568.73</v>
      </c>
      <c r="H12" s="57">
        <v>0.66868070000000002</v>
      </c>
      <c r="I12" s="227">
        <v>1.1935089999999999</v>
      </c>
      <c r="J12" s="226">
        <v>108349.4</v>
      </c>
      <c r="K12" s="215">
        <v>48948.55</v>
      </c>
      <c r="L12" s="57">
        <v>2.507857</v>
      </c>
      <c r="M12" s="227">
        <v>0.451766</v>
      </c>
      <c r="N12" s="234">
        <f>TableB1!E26*E12</f>
        <v>2.9256544360034619E-2</v>
      </c>
      <c r="O12" s="48">
        <f t="shared" si="0"/>
        <v>8.5188962750923011E-2</v>
      </c>
      <c r="P12" s="205">
        <f t="shared" si="1"/>
        <v>0.4984695236013682</v>
      </c>
      <c r="Q12" s="165"/>
    </row>
    <row r="13" spans="1:17" ht="18" customHeight="1" x14ac:dyDescent="0.25">
      <c r="A13" s="240">
        <v>1907</v>
      </c>
      <c r="B13" s="235">
        <v>105925.7</v>
      </c>
      <c r="C13" s="214">
        <v>58501.23</v>
      </c>
      <c r="D13" s="57">
        <v>0.55228580000000005</v>
      </c>
      <c r="E13" s="156">
        <v>0.1198775</v>
      </c>
      <c r="F13" s="226">
        <v>133575.6</v>
      </c>
      <c r="G13" s="215">
        <v>144871.1</v>
      </c>
      <c r="H13" s="57">
        <v>0.41885559999999999</v>
      </c>
      <c r="I13" s="227">
        <v>1.0845629999999999</v>
      </c>
      <c r="J13" s="226">
        <v>102159.6</v>
      </c>
      <c r="K13" s="215">
        <v>46737.18</v>
      </c>
      <c r="L13" s="57">
        <v>2.1179589999999999</v>
      </c>
      <c r="M13" s="227">
        <v>0.45749190000000001</v>
      </c>
      <c r="N13" s="234">
        <f>TableB1!E27*E13</f>
        <v>3.3032305379368118E-2</v>
      </c>
      <c r="O13" s="48">
        <f t="shared" ref="O13" si="2">E13*F13/B13</f>
        <v>0.15116925343896714</v>
      </c>
      <c r="P13" s="205">
        <f t="shared" ref="P13" si="3">O13+(1-E13)*K13/B13</f>
        <v>0.53950224254878654</v>
      </c>
      <c r="Q13" s="165"/>
    </row>
    <row r="14" spans="1:17" ht="18" customHeight="1" x14ac:dyDescent="0.25">
      <c r="A14" s="240">
        <v>1912</v>
      </c>
      <c r="B14" s="235">
        <v>117031</v>
      </c>
      <c r="C14" s="214">
        <v>66690.720000000001</v>
      </c>
      <c r="D14" s="57">
        <v>0.569855</v>
      </c>
      <c r="E14" s="156">
        <v>9.2574500000000004E-2</v>
      </c>
      <c r="F14" s="226">
        <v>190874.1</v>
      </c>
      <c r="G14" s="215">
        <v>214928.9</v>
      </c>
      <c r="H14" s="57">
        <v>0.89004139999999998</v>
      </c>
      <c r="I14" s="227">
        <v>1.1260239999999999</v>
      </c>
      <c r="J14" s="226">
        <v>109497.60000000001</v>
      </c>
      <c r="K14" s="215">
        <v>51567.63</v>
      </c>
      <c r="L14" s="57">
        <v>2.185686</v>
      </c>
      <c r="M14" s="227">
        <v>0.47094740000000002</v>
      </c>
      <c r="N14" s="234">
        <f>TableB1!E29*E14</f>
        <v>2.5899071512629161E-2</v>
      </c>
      <c r="O14" s="48">
        <f t="shared" si="0"/>
        <v>0.15098627176090099</v>
      </c>
      <c r="P14" s="205">
        <f t="shared" si="1"/>
        <v>0.55082718943711495</v>
      </c>
      <c r="Q14" s="165"/>
    </row>
    <row r="15" spans="1:17" ht="18" customHeight="1" x14ac:dyDescent="0.25">
      <c r="A15" s="240">
        <v>1922</v>
      </c>
      <c r="B15" s="235">
        <v>113263.5</v>
      </c>
      <c r="C15" s="214">
        <v>60438.94</v>
      </c>
      <c r="D15" s="57">
        <v>0.53361369999999997</v>
      </c>
      <c r="E15" s="156">
        <v>0.1233837</v>
      </c>
      <c r="F15" s="226">
        <v>185167.3</v>
      </c>
      <c r="G15" s="215">
        <v>225709.7</v>
      </c>
      <c r="H15" s="57">
        <v>0.97812460000000001</v>
      </c>
      <c r="I15" s="227">
        <v>1.21895</v>
      </c>
      <c r="J15" s="226">
        <v>103143</v>
      </c>
      <c r="K15" s="215">
        <v>37177.07</v>
      </c>
      <c r="L15" s="57">
        <v>1.5655699999999999</v>
      </c>
      <c r="M15" s="227">
        <v>0.36044209999999999</v>
      </c>
      <c r="N15" s="234">
        <f>TableB1!E31*E15</f>
        <v>3.9980367886696372E-2</v>
      </c>
      <c r="O15" s="48">
        <f t="shared" si="0"/>
        <v>0.20171217199724534</v>
      </c>
      <c r="P15" s="205">
        <f t="shared" si="1"/>
        <v>0.48944851731803268</v>
      </c>
      <c r="Q15" s="165"/>
    </row>
    <row r="16" spans="1:17" ht="18" customHeight="1" x14ac:dyDescent="0.3">
      <c r="A16" s="240">
        <v>1927</v>
      </c>
      <c r="B16" s="235">
        <v>194787.4</v>
      </c>
      <c r="C16" s="214">
        <v>84382.39</v>
      </c>
      <c r="D16" s="57">
        <v>0.43320259999999999</v>
      </c>
      <c r="E16" s="156">
        <v>8.7198899999999996E-2</v>
      </c>
      <c r="F16" s="226">
        <v>239807.4</v>
      </c>
      <c r="G16" s="216">
        <v>303499.90000000002</v>
      </c>
      <c r="H16" s="57">
        <v>0.98407279999999997</v>
      </c>
      <c r="I16" s="227">
        <v>1.2655989999999999</v>
      </c>
      <c r="J16" s="226">
        <v>190486.6</v>
      </c>
      <c r="K16" s="215">
        <v>63450.33</v>
      </c>
      <c r="L16" s="57">
        <v>1.9720409999999999</v>
      </c>
      <c r="M16" s="227">
        <v>0.3330959</v>
      </c>
      <c r="N16" s="234">
        <f>TableB1!E32*E16</f>
        <v>2.9796609045226127E-2</v>
      </c>
      <c r="O16" s="48">
        <f t="shared" si="0"/>
        <v>0.10735263929730567</v>
      </c>
      <c r="P16" s="205">
        <f t="shared" si="1"/>
        <v>0.40468979262120136</v>
      </c>
      <c r="Q16" s="165"/>
    </row>
    <row r="17" spans="1:17" ht="18" customHeight="1" x14ac:dyDescent="0.3">
      <c r="A17" s="240">
        <v>1932</v>
      </c>
      <c r="B17" s="235">
        <v>201643.3</v>
      </c>
      <c r="C17" s="214">
        <v>99450.75</v>
      </c>
      <c r="D17" s="57">
        <v>0.49320130000000001</v>
      </c>
      <c r="E17" s="156">
        <v>0.10695300000000001</v>
      </c>
      <c r="F17" s="226">
        <v>356247.4</v>
      </c>
      <c r="G17" s="216">
        <v>488209</v>
      </c>
      <c r="H17" s="57">
        <v>1.3898680000000001</v>
      </c>
      <c r="I17" s="227">
        <v>1.3704209999999999</v>
      </c>
      <c r="J17" s="226">
        <v>183127.6</v>
      </c>
      <c r="K17" s="215">
        <v>52892.32</v>
      </c>
      <c r="L17" s="57">
        <v>1.3650150000000001</v>
      </c>
      <c r="M17" s="227">
        <v>0.28882760000000002</v>
      </c>
      <c r="N17" s="234">
        <f>TableB1!E33*E17</f>
        <v>4.0793139109787817E-2</v>
      </c>
      <c r="O17" s="48">
        <f t="shared" si="0"/>
        <v>0.18895608320335963</v>
      </c>
      <c r="P17" s="205">
        <f t="shared" si="1"/>
        <v>0.42320799089897865</v>
      </c>
      <c r="Q17" s="165"/>
    </row>
    <row r="18" spans="1:17" ht="18" customHeight="1" x14ac:dyDescent="0.3">
      <c r="A18" s="240">
        <v>1937</v>
      </c>
      <c r="B18" s="235">
        <v>189867.9</v>
      </c>
      <c r="C18" s="214">
        <v>96567.16</v>
      </c>
      <c r="D18" s="57">
        <v>0.50860179999999999</v>
      </c>
      <c r="E18" s="156">
        <v>0.10787919999999999</v>
      </c>
      <c r="F18" s="226">
        <v>293149.3</v>
      </c>
      <c r="G18" s="216">
        <v>427523.3</v>
      </c>
      <c r="H18" s="57">
        <v>1.084414</v>
      </c>
      <c r="I18" s="227">
        <v>1.45838</v>
      </c>
      <c r="J18" s="226">
        <v>177378.6</v>
      </c>
      <c r="K18" s="215">
        <v>56546.46</v>
      </c>
      <c r="L18" s="57">
        <v>0.98778359999999998</v>
      </c>
      <c r="M18" s="227">
        <v>0.31878960000000001</v>
      </c>
      <c r="N18" s="234">
        <f>TableB1!E34*E18</f>
        <v>4.5575951438116186E-2</v>
      </c>
      <c r="O18" s="48">
        <f t="shared" si="0"/>
        <v>0.16656165662842426</v>
      </c>
      <c r="P18" s="205">
        <f t="shared" si="1"/>
        <v>0.43225308278507318</v>
      </c>
      <c r="Q18" s="165"/>
    </row>
    <row r="19" spans="1:17" ht="18" customHeight="1" x14ac:dyDescent="0.3">
      <c r="A19" s="240">
        <v>1942</v>
      </c>
      <c r="B19" s="235">
        <v>406527.1</v>
      </c>
      <c r="C19" s="214">
        <v>195941</v>
      </c>
      <c r="D19" s="57">
        <v>0.48198750000000001</v>
      </c>
      <c r="E19" s="156">
        <v>7.1241200000000005E-2</v>
      </c>
      <c r="F19" s="226">
        <v>657595.80000000005</v>
      </c>
      <c r="G19" s="216">
        <v>916030.4</v>
      </c>
      <c r="H19" s="57">
        <v>1.4757720000000001</v>
      </c>
      <c r="I19" s="227">
        <v>1.3929990000000001</v>
      </c>
      <c r="J19" s="226">
        <v>387268.7</v>
      </c>
      <c r="K19" s="215">
        <v>140706</v>
      </c>
      <c r="L19" s="57">
        <v>1.4145080000000001</v>
      </c>
      <c r="M19" s="227">
        <v>0.36332910000000002</v>
      </c>
      <c r="N19" s="234">
        <f>TableB1!E35*E19</f>
        <v>2.1822390204635004E-2</v>
      </c>
      <c r="O19" s="48">
        <f t="shared" ref="O19" si="4">E19*F19/B19</f>
        <v>0.11523933805879118</v>
      </c>
      <c r="P19" s="205">
        <f t="shared" ref="P19" si="5">O19+(1-E19)*K19/B19</f>
        <v>0.4366986840969766</v>
      </c>
      <c r="Q19" s="165"/>
    </row>
    <row r="20" spans="1:17" ht="18" customHeight="1" x14ac:dyDescent="0.3">
      <c r="A20" s="240">
        <v>1947</v>
      </c>
      <c r="B20" s="235">
        <v>762766.3</v>
      </c>
      <c r="C20" s="214">
        <v>258651.6</v>
      </c>
      <c r="D20" s="57">
        <v>0.33909679999999998</v>
      </c>
      <c r="E20" s="156">
        <v>3.7227099999999999E-2</v>
      </c>
      <c r="F20" s="226">
        <v>1805342</v>
      </c>
      <c r="G20" s="216">
        <v>2349141</v>
      </c>
      <c r="H20" s="57">
        <v>1.305639</v>
      </c>
      <c r="I20" s="227">
        <v>1.3012159999999999</v>
      </c>
      <c r="J20" s="226">
        <v>722453.5</v>
      </c>
      <c r="K20" s="215">
        <v>177819.7</v>
      </c>
      <c r="L20" s="57">
        <v>1.292422</v>
      </c>
      <c r="M20" s="227">
        <v>0.24613299999999999</v>
      </c>
      <c r="N20" s="234">
        <f>TableB1!E36*E20</f>
        <v>1.6707388820889433E-2</v>
      </c>
      <c r="O20" s="48">
        <f t="shared" ref="O20" si="6">E20*F20/B20</f>
        <v>8.8110404416398572E-2</v>
      </c>
      <c r="P20" s="205">
        <f t="shared" ref="P20" si="7">O20+(1-E20)*K20/B20</f>
        <v>0.31255659225418064</v>
      </c>
      <c r="Q20" s="165"/>
    </row>
    <row r="21" spans="1:17" ht="18" customHeight="1" x14ac:dyDescent="0.3">
      <c r="A21" s="240">
        <v>1952</v>
      </c>
      <c r="B21" s="235">
        <v>2037525</v>
      </c>
      <c r="C21" s="214">
        <v>620919.19999999995</v>
      </c>
      <c r="D21" s="57">
        <v>0.30474190000000001</v>
      </c>
      <c r="E21" s="156">
        <v>3.8263999999999999E-2</v>
      </c>
      <c r="F21" s="226">
        <v>3964824</v>
      </c>
      <c r="G21" s="216">
        <v>4847172</v>
      </c>
      <c r="H21" s="57">
        <v>0.52321439999999997</v>
      </c>
      <c r="I21" s="227">
        <v>1.2225440000000001</v>
      </c>
      <c r="J21" s="226">
        <v>1960845</v>
      </c>
      <c r="K21" s="215">
        <v>452771.9</v>
      </c>
      <c r="L21" s="57">
        <v>0.89107409999999998</v>
      </c>
      <c r="M21" s="227">
        <v>0.23090649999999999</v>
      </c>
      <c r="N21" s="234">
        <f>TableB1!E37*E21</f>
        <v>1.4522423514267324E-2</v>
      </c>
      <c r="O21" s="48">
        <f t="shared" ref="O21:O22" si="8">E21*F21/B21</f>
        <v>7.4457994643501307E-2</v>
      </c>
      <c r="P21" s="205">
        <f t="shared" ref="P21:P22" si="9">O21+(1-E21)*K21/B21</f>
        <v>0.28817170908548362</v>
      </c>
      <c r="Q21" s="165"/>
    </row>
    <row r="22" spans="1:17" ht="18" customHeight="1" x14ac:dyDescent="0.3">
      <c r="A22" s="240">
        <v>1957</v>
      </c>
      <c r="B22" s="235">
        <v>4666206</v>
      </c>
      <c r="C22" s="214">
        <v>1677038</v>
      </c>
      <c r="D22" s="57">
        <v>0.35940080000000002</v>
      </c>
      <c r="E22" s="156">
        <v>4.0606799999999998E-2</v>
      </c>
      <c r="F22" s="226">
        <v>9625336</v>
      </c>
      <c r="G22" s="216">
        <v>12100000</v>
      </c>
      <c r="H22" s="57">
        <v>0.65834269999999995</v>
      </c>
      <c r="I22" s="227">
        <v>1.2595179999999999</v>
      </c>
      <c r="J22" s="226">
        <v>4456309</v>
      </c>
      <c r="K22" s="215">
        <v>1234896</v>
      </c>
      <c r="L22" s="57">
        <v>0.8477285</v>
      </c>
      <c r="M22" s="227">
        <v>0.27711190000000002</v>
      </c>
      <c r="N22" s="234">
        <f>TableB1!E38*E22</f>
        <v>1.7773719015793599E-2</v>
      </c>
      <c r="O22" s="48">
        <f t="shared" si="8"/>
        <v>8.3762717266404441E-2</v>
      </c>
      <c r="P22" s="205">
        <f t="shared" si="9"/>
        <v>0.33766295765596294</v>
      </c>
      <c r="Q22" s="165"/>
    </row>
    <row r="23" spans="1:17" ht="18" customHeight="1" thickBot="1" x14ac:dyDescent="0.35">
      <c r="A23" s="241">
        <v>1962</v>
      </c>
      <c r="B23" s="236"/>
      <c r="C23" s="237"/>
      <c r="D23" s="232"/>
      <c r="E23" s="192"/>
      <c r="F23" s="228"/>
      <c r="G23" s="229"/>
      <c r="H23" s="232"/>
      <c r="I23" s="230"/>
      <c r="J23" s="228"/>
      <c r="K23" s="231"/>
      <c r="L23" s="232"/>
      <c r="M23" s="230"/>
      <c r="N23" s="493"/>
      <c r="O23" s="207"/>
      <c r="P23" s="208"/>
      <c r="Q23" s="165"/>
    </row>
    <row r="24" spans="1:17" ht="20.25" customHeight="1" thickTop="1" thickBot="1" x14ac:dyDescent="0.3">
      <c r="A24" s="114"/>
      <c r="B24" s="217"/>
      <c r="C24" s="217"/>
      <c r="D24" s="57"/>
      <c r="E24" s="53"/>
      <c r="F24" s="17"/>
      <c r="G24" s="215"/>
      <c r="H24" s="215"/>
      <c r="I24" s="57"/>
      <c r="J24" s="215"/>
      <c r="K24" s="215"/>
      <c r="L24" s="57"/>
      <c r="M24" s="48"/>
      <c r="N24" s="48"/>
      <c r="O24" s="41"/>
      <c r="P24" s="141"/>
      <c r="Q24" s="41"/>
    </row>
    <row r="25" spans="1:17" ht="18" customHeight="1" thickTop="1" x14ac:dyDescent="0.25">
      <c r="A25" s="259"/>
      <c r="B25" s="685" t="s">
        <v>310</v>
      </c>
      <c r="C25" s="686"/>
      <c r="D25" s="687"/>
      <c r="E25" s="685" t="s">
        <v>311</v>
      </c>
      <c r="F25" s="686"/>
      <c r="G25" s="687"/>
      <c r="H25" s="692" t="s">
        <v>312</v>
      </c>
      <c r="I25" s="686"/>
      <c r="J25" s="687"/>
      <c r="K25" s="685" t="s">
        <v>581</v>
      </c>
      <c r="L25" s="686"/>
      <c r="M25" s="687"/>
      <c r="N25" s="685" t="s">
        <v>582</v>
      </c>
      <c r="O25" s="686"/>
      <c r="P25" s="687"/>
      <c r="Q25" s="61"/>
    </row>
    <row r="26" spans="1:17" ht="15" customHeight="1" x14ac:dyDescent="0.25">
      <c r="A26" s="681"/>
      <c r="B26" s="683" t="s">
        <v>297</v>
      </c>
      <c r="C26" s="645" t="s">
        <v>180</v>
      </c>
      <c r="D26" s="662" t="s">
        <v>179</v>
      </c>
      <c r="E26" s="683" t="s">
        <v>297</v>
      </c>
      <c r="F26" s="645" t="s">
        <v>180</v>
      </c>
      <c r="G26" s="662" t="s">
        <v>179</v>
      </c>
      <c r="H26" s="683" t="s">
        <v>297</v>
      </c>
      <c r="I26" s="645" t="s">
        <v>180</v>
      </c>
      <c r="J26" s="662" t="s">
        <v>179</v>
      </c>
      <c r="K26" s="683" t="s">
        <v>297</v>
      </c>
      <c r="L26" s="645" t="s">
        <v>180</v>
      </c>
      <c r="M26" s="662" t="s">
        <v>179</v>
      </c>
      <c r="N26" s="683" t="s">
        <v>297</v>
      </c>
      <c r="O26" s="645" t="s">
        <v>180</v>
      </c>
      <c r="P26" s="662" t="s">
        <v>179</v>
      </c>
      <c r="Q26" s="105"/>
    </row>
    <row r="27" spans="1:17" x14ac:dyDescent="0.25">
      <c r="A27" s="682"/>
      <c r="B27" s="684"/>
      <c r="C27" s="679"/>
      <c r="D27" s="680"/>
      <c r="E27" s="684"/>
      <c r="F27" s="679"/>
      <c r="G27" s="680"/>
      <c r="H27" s="684"/>
      <c r="I27" s="679"/>
      <c r="J27" s="680"/>
      <c r="K27" s="684"/>
      <c r="L27" s="679"/>
      <c r="M27" s="680"/>
      <c r="N27" s="684"/>
      <c r="O27" s="679"/>
      <c r="P27" s="680"/>
      <c r="Q27" s="105"/>
    </row>
    <row r="28" spans="1:17" ht="2.1" customHeight="1" x14ac:dyDescent="0.25">
      <c r="A28" s="239" t="s">
        <v>594</v>
      </c>
      <c r="B28" s="247" t="s">
        <v>568</v>
      </c>
      <c r="C28" s="57" t="s">
        <v>569</v>
      </c>
      <c r="D28" s="227" t="s">
        <v>570</v>
      </c>
      <c r="E28" s="250" t="s">
        <v>301</v>
      </c>
      <c r="F28" s="5" t="s">
        <v>302</v>
      </c>
      <c r="G28" s="218" t="s">
        <v>303</v>
      </c>
      <c r="H28" s="250" t="s">
        <v>549</v>
      </c>
      <c r="I28" s="5" t="s">
        <v>550</v>
      </c>
      <c r="J28" s="218" t="s">
        <v>551</v>
      </c>
      <c r="K28" s="251" t="s">
        <v>578</v>
      </c>
      <c r="L28" s="242" t="s">
        <v>579</v>
      </c>
      <c r="M28" s="252" t="s">
        <v>580</v>
      </c>
      <c r="N28" s="159" t="s">
        <v>585</v>
      </c>
      <c r="O28" s="243" t="s">
        <v>584</v>
      </c>
      <c r="P28" s="244" t="s">
        <v>586</v>
      </c>
      <c r="Q28" s="41"/>
    </row>
    <row r="29" spans="1:17" x14ac:dyDescent="0.25">
      <c r="A29" s="240">
        <v>1872</v>
      </c>
      <c r="B29" s="248">
        <v>8.2251099999999994E-2</v>
      </c>
      <c r="C29" s="17">
        <v>0.14137479999999999</v>
      </c>
      <c r="D29" s="156">
        <v>5.8823500000000001E-2</v>
      </c>
      <c r="E29" s="248">
        <v>7.5106099999999995E-2</v>
      </c>
      <c r="F29" s="17">
        <v>0.1146679</v>
      </c>
      <c r="G29" s="156">
        <v>8.2319000000000003E-2</v>
      </c>
      <c r="H29" s="248">
        <v>0.29378179999999998</v>
      </c>
      <c r="I29" s="17">
        <v>0.39115420000000001</v>
      </c>
      <c r="J29" s="156">
        <v>0.51503379999999999</v>
      </c>
      <c r="K29" s="253">
        <v>0.13177749999999999</v>
      </c>
      <c r="L29" s="43">
        <v>0.90791359999999999</v>
      </c>
      <c r="M29" s="169">
        <v>3.4361259999999998</v>
      </c>
      <c r="N29" s="253">
        <v>0.1971475</v>
      </c>
      <c r="O29" s="245">
        <v>5.0998349999999997</v>
      </c>
      <c r="P29" s="246">
        <v>35.34113</v>
      </c>
      <c r="Q29" s="195"/>
    </row>
    <row r="30" spans="1:17" x14ac:dyDescent="0.25">
      <c r="A30" s="240">
        <v>1882</v>
      </c>
      <c r="B30" s="248">
        <v>0.12324599999999999</v>
      </c>
      <c r="C30" s="17">
        <v>0.1150615</v>
      </c>
      <c r="D30" s="156">
        <v>0.1078431</v>
      </c>
      <c r="E30" s="248">
        <v>0.12700220000000001</v>
      </c>
      <c r="F30" s="17">
        <v>0.1189841</v>
      </c>
      <c r="G30" s="156">
        <v>0.1070644</v>
      </c>
      <c r="H30" s="248">
        <v>0.27091209999999999</v>
      </c>
      <c r="I30" s="17">
        <v>0.38531880000000002</v>
      </c>
      <c r="J30" s="156">
        <v>0.48519420000000002</v>
      </c>
      <c r="K30" s="253">
        <v>0.15688750000000001</v>
      </c>
      <c r="L30" s="43">
        <v>0.92668569999999995</v>
      </c>
      <c r="M30" s="169">
        <v>4.3711779999999996</v>
      </c>
      <c r="N30" s="253">
        <v>0.1810175</v>
      </c>
      <c r="O30" s="245">
        <v>4.2504970000000002</v>
      </c>
      <c r="P30" s="246">
        <v>38.500970000000002</v>
      </c>
      <c r="Q30" s="195"/>
    </row>
    <row r="31" spans="1:17" x14ac:dyDescent="0.25">
      <c r="A31" s="240">
        <v>1892</v>
      </c>
      <c r="B31" s="248">
        <v>0.11448129999999999</v>
      </c>
      <c r="C31" s="17">
        <v>0.123406</v>
      </c>
      <c r="D31" s="156">
        <v>0.1212121</v>
      </c>
      <c r="E31" s="248">
        <v>0.19651840000000001</v>
      </c>
      <c r="F31" s="17">
        <v>0.1015137</v>
      </c>
      <c r="G31" s="156">
        <v>8.5678099999999993E-2</v>
      </c>
      <c r="H31" s="248">
        <v>0.3190248</v>
      </c>
      <c r="I31" s="17">
        <v>0.40051340000000002</v>
      </c>
      <c r="J31" s="156">
        <v>0.44594109999999998</v>
      </c>
      <c r="K31" s="253">
        <v>0.31853480000000001</v>
      </c>
      <c r="L31" s="43">
        <v>1.1404589999999999</v>
      </c>
      <c r="M31" s="169">
        <v>8.9937930000000001</v>
      </c>
      <c r="N31" s="253">
        <v>0.17386470000000001</v>
      </c>
      <c r="O31" s="245">
        <v>4.6069199999999997</v>
      </c>
      <c r="P31" s="246">
        <v>52.379510000000003</v>
      </c>
      <c r="Q31" s="195"/>
    </row>
    <row r="32" spans="1:17" x14ac:dyDescent="0.25">
      <c r="A32" s="240">
        <v>1897</v>
      </c>
      <c r="B32" s="248">
        <v>9.1384900000000005E-2</v>
      </c>
      <c r="C32" s="17">
        <v>0.15484429999999999</v>
      </c>
      <c r="D32" s="156">
        <v>8.9285699999999996E-2</v>
      </c>
      <c r="E32" s="248">
        <v>0.138151</v>
      </c>
      <c r="F32" s="17">
        <v>0.12874720000000001</v>
      </c>
      <c r="G32" s="156">
        <v>5.1686999999999997E-2</v>
      </c>
      <c r="H32" s="248">
        <v>0.27722730000000001</v>
      </c>
      <c r="I32" s="17">
        <v>0.42428440000000001</v>
      </c>
      <c r="J32" s="156">
        <v>0.56004069999999995</v>
      </c>
      <c r="K32" s="253">
        <v>0.13158810000000001</v>
      </c>
      <c r="L32" s="43">
        <v>1.1471769999999999</v>
      </c>
      <c r="M32" s="169">
        <v>4.2956060000000003</v>
      </c>
      <c r="N32" s="253">
        <v>0.1057879</v>
      </c>
      <c r="O32" s="245">
        <v>4.1206230000000001</v>
      </c>
      <c r="P32" s="246">
        <v>40.211759999999998</v>
      </c>
      <c r="Q32" s="195"/>
    </row>
    <row r="33" spans="1:17" x14ac:dyDescent="0.25">
      <c r="A33" s="240">
        <v>1907</v>
      </c>
      <c r="B33" s="248">
        <v>9.6974099999999994E-2</v>
      </c>
      <c r="C33" s="17">
        <v>0.13951740000000001</v>
      </c>
      <c r="D33" s="156">
        <v>0.13846149999999999</v>
      </c>
      <c r="E33" s="248">
        <v>0.13931399999999999</v>
      </c>
      <c r="F33" s="17">
        <v>0.11266519999999999</v>
      </c>
      <c r="G33" s="156">
        <v>0.17726810000000001</v>
      </c>
      <c r="H33" s="248">
        <v>0.3087241</v>
      </c>
      <c r="I33" s="17">
        <v>0.43017290000000002</v>
      </c>
      <c r="J33" s="156">
        <v>0.62110140000000003</v>
      </c>
      <c r="K33" s="253">
        <v>9.0751299999999993E-2</v>
      </c>
      <c r="L33" s="43">
        <v>0.64796960000000003</v>
      </c>
      <c r="M33" s="169">
        <v>3.5844819999999999</v>
      </c>
      <c r="N33" s="253">
        <v>0.1050775</v>
      </c>
      <c r="O33" s="245">
        <v>3.3357209999999999</v>
      </c>
      <c r="P33" s="246">
        <v>34.357779999999998</v>
      </c>
      <c r="Q33" s="195"/>
    </row>
    <row r="34" spans="1:17" x14ac:dyDescent="0.25">
      <c r="A34" s="240">
        <v>1912</v>
      </c>
      <c r="B34" s="248">
        <v>6.6079299999999994E-2</v>
      </c>
      <c r="C34" s="17">
        <v>0.14182110000000001</v>
      </c>
      <c r="D34" s="156">
        <v>0.1782946</v>
      </c>
      <c r="E34" s="248">
        <v>0.1007233</v>
      </c>
      <c r="F34" s="17">
        <v>0.1456596</v>
      </c>
      <c r="G34" s="156">
        <v>0.15624750000000001</v>
      </c>
      <c r="H34" s="248">
        <v>0.23449239999999999</v>
      </c>
      <c r="I34" s="17">
        <v>0.43719400000000003</v>
      </c>
      <c r="J34" s="156">
        <v>0.63079680000000005</v>
      </c>
      <c r="K34" s="253">
        <v>0.103935</v>
      </c>
      <c r="L34" s="43">
        <v>0.82544890000000004</v>
      </c>
      <c r="M34" s="169">
        <v>7.5364509999999996</v>
      </c>
      <c r="N34" s="253">
        <v>0.13862250000000001</v>
      </c>
      <c r="O34" s="245">
        <v>3.3377159999999999</v>
      </c>
      <c r="P34" s="246">
        <v>39.740580000000001</v>
      </c>
      <c r="Q34" s="195"/>
    </row>
    <row r="35" spans="1:17" x14ac:dyDescent="0.25">
      <c r="A35" s="240">
        <v>1922</v>
      </c>
      <c r="B35" s="248">
        <v>0.1040609</v>
      </c>
      <c r="C35" s="17">
        <v>0.1560338</v>
      </c>
      <c r="D35" s="156">
        <v>0.22</v>
      </c>
      <c r="E35" s="248">
        <v>0.1202749</v>
      </c>
      <c r="F35" s="17">
        <v>0.18556619999999999</v>
      </c>
      <c r="G35" s="156">
        <v>0.23343659999999999</v>
      </c>
      <c r="H35" s="248">
        <v>0.2878269</v>
      </c>
      <c r="I35" s="17">
        <v>0.4430904</v>
      </c>
      <c r="J35" s="156">
        <v>0.576187</v>
      </c>
      <c r="K35" s="253">
        <v>0.15562870000000001</v>
      </c>
      <c r="L35" s="43">
        <v>1.815364</v>
      </c>
      <c r="M35" s="169">
        <v>5.9599520000000004</v>
      </c>
      <c r="N35" s="253">
        <v>0.1737447</v>
      </c>
      <c r="O35" s="245">
        <v>3.3040500000000002</v>
      </c>
      <c r="P35" s="246">
        <v>27.484310000000001</v>
      </c>
      <c r="Q35" s="195"/>
    </row>
    <row r="36" spans="1:17" x14ac:dyDescent="0.25">
      <c r="A36" s="240">
        <v>1927</v>
      </c>
      <c r="B36" s="248">
        <v>5.5355000000000001E-2</v>
      </c>
      <c r="C36" s="17">
        <v>0.1606119</v>
      </c>
      <c r="D36" s="156">
        <v>0.1071429</v>
      </c>
      <c r="E36" s="248">
        <v>6.5685800000000003E-2</v>
      </c>
      <c r="F36" s="17">
        <v>0.14909320000000001</v>
      </c>
      <c r="G36" s="156">
        <v>7.63186E-2</v>
      </c>
      <c r="H36" s="248">
        <v>0.17480960000000001</v>
      </c>
      <c r="I36" s="17">
        <v>0.42265320000000001</v>
      </c>
      <c r="J36" s="156">
        <v>0.42177310000000001</v>
      </c>
      <c r="K36" s="253">
        <v>0.26399339999999999</v>
      </c>
      <c r="L36" s="43">
        <v>1.7866340000000001</v>
      </c>
      <c r="M36" s="169">
        <v>3.9915180000000001</v>
      </c>
      <c r="N36" s="253">
        <v>0.25264500000000001</v>
      </c>
      <c r="O36" s="245">
        <v>3.8716599999999999</v>
      </c>
      <c r="P36" s="246">
        <v>51.719200000000001</v>
      </c>
      <c r="Q36" s="195"/>
    </row>
    <row r="37" spans="1:17" x14ac:dyDescent="0.25">
      <c r="A37" s="240">
        <v>1932</v>
      </c>
      <c r="B37" s="248">
        <v>8.5875699999999999E-2</v>
      </c>
      <c r="C37" s="17">
        <v>0.1570483</v>
      </c>
      <c r="D37" s="156">
        <v>0.2395833</v>
      </c>
      <c r="E37" s="248">
        <v>9.1416399999999995E-2</v>
      </c>
      <c r="F37" s="17">
        <v>0.1815573</v>
      </c>
      <c r="G37" s="156">
        <v>0.2155995</v>
      </c>
      <c r="H37" s="248">
        <v>0.2216687</v>
      </c>
      <c r="I37" s="17">
        <v>0.3886077</v>
      </c>
      <c r="J37" s="156">
        <v>0.49739820000000001</v>
      </c>
      <c r="K37" s="253">
        <v>0.2195291</v>
      </c>
      <c r="L37" s="43">
        <v>2.0432950000000001</v>
      </c>
      <c r="M37" s="169">
        <v>12.74695</v>
      </c>
      <c r="N37" s="253">
        <v>0.21428150000000001</v>
      </c>
      <c r="O37" s="245">
        <v>3.0575899999999998</v>
      </c>
      <c r="P37" s="246">
        <v>31.716909999999999</v>
      </c>
      <c r="Q37" s="195"/>
    </row>
    <row r="38" spans="1:17" x14ac:dyDescent="0.25">
      <c r="A38" s="240">
        <v>1937</v>
      </c>
      <c r="B38" s="248">
        <v>7.1633199999999994E-2</v>
      </c>
      <c r="C38" s="17">
        <v>0.19087519999999999</v>
      </c>
      <c r="D38" s="156">
        <v>0.23333329999999999</v>
      </c>
      <c r="E38" s="248">
        <v>9.2962299999999998E-2</v>
      </c>
      <c r="F38" s="17">
        <v>0.20964659999999999</v>
      </c>
      <c r="G38" s="156">
        <v>0.14968090000000001</v>
      </c>
      <c r="H38" s="248">
        <v>0.1856534</v>
      </c>
      <c r="I38" s="17">
        <v>0.41782619999999998</v>
      </c>
      <c r="J38" s="156">
        <v>0.49805349999999998</v>
      </c>
      <c r="K38" s="253">
        <v>0.2025043</v>
      </c>
      <c r="L38" s="43">
        <v>1.805091</v>
      </c>
      <c r="M38" s="169">
        <v>7.3556590000000002</v>
      </c>
      <c r="N38" s="253">
        <v>0.17542820000000001</v>
      </c>
      <c r="O38" s="245">
        <v>2.352894</v>
      </c>
      <c r="P38" s="246">
        <v>28.61007</v>
      </c>
      <c r="Q38" s="195"/>
    </row>
    <row r="39" spans="1:17" x14ac:dyDescent="0.25">
      <c r="A39" s="240">
        <v>1942</v>
      </c>
      <c r="B39" s="248">
        <v>4.5714299999999999E-2</v>
      </c>
      <c r="C39" s="17">
        <v>0.12844349999999999</v>
      </c>
      <c r="D39" s="156">
        <v>0.13483149999999999</v>
      </c>
      <c r="E39" s="248">
        <v>4.3357199999999999E-2</v>
      </c>
      <c r="F39" s="17">
        <v>0.14349149999999999</v>
      </c>
      <c r="G39" s="156">
        <v>0.1056686</v>
      </c>
      <c r="H39" s="248">
        <v>0.15309990000000001</v>
      </c>
      <c r="I39" s="17">
        <v>0.3902195</v>
      </c>
      <c r="J39" s="156">
        <v>0.4918536</v>
      </c>
      <c r="K39" s="253">
        <v>0.2017342</v>
      </c>
      <c r="L39" s="43">
        <v>1.7268410000000001</v>
      </c>
      <c r="M39" s="169">
        <v>9.7352910000000001</v>
      </c>
      <c r="N39" s="253">
        <v>0.17364950000000001</v>
      </c>
      <c r="O39" s="245">
        <v>2.051196</v>
      </c>
      <c r="P39" s="246">
        <v>28.732710000000001</v>
      </c>
      <c r="Q39" s="195"/>
    </row>
    <row r="40" spans="1:17" x14ac:dyDescent="0.25">
      <c r="A40" s="240">
        <v>1947</v>
      </c>
      <c r="B40" s="248">
        <v>3.0798300000000001E-2</v>
      </c>
      <c r="C40" s="17">
        <v>5.94417E-2</v>
      </c>
      <c r="D40" s="156">
        <v>9.1953999999999994E-2</v>
      </c>
      <c r="E40" s="248">
        <v>2.85656E-2</v>
      </c>
      <c r="F40" s="17">
        <v>8.0580299999999994E-2</v>
      </c>
      <c r="G40" s="156">
        <v>0.1092655</v>
      </c>
      <c r="H40" s="248">
        <v>0.1882083</v>
      </c>
      <c r="I40" s="17">
        <v>0.3169054</v>
      </c>
      <c r="J40" s="156">
        <v>0.34165200000000001</v>
      </c>
      <c r="K40" s="253">
        <v>0.2574089</v>
      </c>
      <c r="L40" s="43">
        <v>1.0724009999999999</v>
      </c>
      <c r="M40" s="169">
        <v>18.199249999999999</v>
      </c>
      <c r="N40" s="253">
        <v>0.2474239</v>
      </c>
      <c r="O40" s="245">
        <v>2.6491950000000002</v>
      </c>
      <c r="P40" s="246">
        <v>35.752450000000003</v>
      </c>
      <c r="Q40" s="195"/>
    </row>
    <row r="41" spans="1:17" x14ac:dyDescent="0.25">
      <c r="A41" s="240">
        <v>1952</v>
      </c>
      <c r="B41" s="248">
        <v>3.6734700000000002E-2</v>
      </c>
      <c r="C41" s="17">
        <v>3.8680300000000001E-2</v>
      </c>
      <c r="D41" s="156">
        <v>9.3333299999999994E-2</v>
      </c>
      <c r="E41" s="248">
        <v>4.7762100000000002E-2</v>
      </c>
      <c r="F41" s="17">
        <v>5.3051800000000003E-2</v>
      </c>
      <c r="G41" s="156">
        <v>0.11849850000000001</v>
      </c>
      <c r="H41" s="248">
        <v>0.1978319</v>
      </c>
      <c r="I41" s="17">
        <v>0.271513</v>
      </c>
      <c r="J41" s="156">
        <v>0.35253380000000001</v>
      </c>
      <c r="K41" s="253">
        <v>0.10077220000000001</v>
      </c>
      <c r="L41" s="43">
        <v>1.2530520000000001</v>
      </c>
      <c r="M41" s="169">
        <v>3.4959709999999999</v>
      </c>
      <c r="N41" s="253">
        <v>0.1946483</v>
      </c>
      <c r="O41" s="245">
        <v>2.0793979999999999</v>
      </c>
      <c r="P41" s="246">
        <v>15.128489999999999</v>
      </c>
      <c r="Q41" s="195"/>
    </row>
    <row r="42" spans="1:17" x14ac:dyDescent="0.25">
      <c r="A42" s="240">
        <v>1957</v>
      </c>
      <c r="B42" s="248">
        <v>2.8979100000000001E-2</v>
      </c>
      <c r="C42" s="17">
        <v>7.1931200000000001E-2</v>
      </c>
      <c r="D42" s="156">
        <v>5.6818199999999999E-2</v>
      </c>
      <c r="E42" s="248">
        <v>5.0275899999999998E-2</v>
      </c>
      <c r="F42" s="17">
        <v>9.8271499999999998E-2</v>
      </c>
      <c r="G42" s="156">
        <v>7.9301399999999994E-2</v>
      </c>
      <c r="H42" s="248">
        <v>0.19200639999999999</v>
      </c>
      <c r="I42" s="17">
        <v>0.3160906</v>
      </c>
      <c r="J42" s="156">
        <v>0.4146299</v>
      </c>
      <c r="K42" s="253">
        <v>0.21381130000000001</v>
      </c>
      <c r="L42" s="43">
        <v>1.1047959999999999</v>
      </c>
      <c r="M42" s="169">
        <v>1.4805470000000001</v>
      </c>
      <c r="N42" s="253">
        <v>0.2043712</v>
      </c>
      <c r="O42" s="245">
        <v>1.6124579999999999</v>
      </c>
      <c r="P42" s="246">
        <v>13.227270000000001</v>
      </c>
      <c r="Q42" s="195"/>
    </row>
    <row r="43" spans="1:17" ht="15.6" thickBot="1" x14ac:dyDescent="0.3">
      <c r="A43" s="241">
        <v>1962</v>
      </c>
      <c r="B43" s="249"/>
      <c r="C43" s="108"/>
      <c r="D43" s="192"/>
      <c r="E43" s="249"/>
      <c r="F43" s="108"/>
      <c r="G43" s="192"/>
      <c r="H43" s="249"/>
      <c r="I43" s="108"/>
      <c r="J43" s="192"/>
      <c r="K43" s="254"/>
      <c r="L43" s="255"/>
      <c r="M43" s="256"/>
      <c r="N43" s="254"/>
      <c r="O43" s="257"/>
      <c r="P43" s="258"/>
      <c r="Q43" s="195"/>
    </row>
    <row r="44" spans="1:17" ht="4.95" customHeight="1" thickTop="1" thickBot="1" x14ac:dyDescent="0.3">
      <c r="A44" s="165"/>
      <c r="B44" s="17"/>
      <c r="C44" s="17"/>
      <c r="D44" s="18"/>
      <c r="E44" s="17"/>
      <c r="F44" s="17"/>
      <c r="G44" s="17"/>
      <c r="H44" s="16"/>
      <c r="I44" s="17"/>
      <c r="J44" s="18"/>
      <c r="K44" s="17"/>
      <c r="L44" s="17"/>
      <c r="M44" s="18"/>
      <c r="N44" s="17"/>
      <c r="O44" s="195"/>
      <c r="P44" s="196"/>
      <c r="Q44" s="195"/>
    </row>
    <row r="45" spans="1:17" ht="15.6" customHeight="1" thickTop="1" x14ac:dyDescent="0.25">
      <c r="A45" s="260"/>
      <c r="B45" s="685" t="s">
        <v>554</v>
      </c>
      <c r="C45" s="686"/>
      <c r="D45" s="687"/>
      <c r="E45" s="685" t="s">
        <v>559</v>
      </c>
      <c r="F45" s="688"/>
      <c r="G45" s="689"/>
      <c r="H45" s="685" t="s">
        <v>561</v>
      </c>
      <c r="I45" s="688"/>
      <c r="J45" s="689"/>
      <c r="K45" s="685" t="s">
        <v>560</v>
      </c>
      <c r="L45" s="686"/>
      <c r="M45" s="687"/>
      <c r="N45" s="685" t="s">
        <v>562</v>
      </c>
      <c r="O45" s="686"/>
      <c r="P45" s="687"/>
      <c r="Q45" s="104"/>
    </row>
    <row r="46" spans="1:17" ht="19.95" customHeight="1" x14ac:dyDescent="0.25">
      <c r="A46" s="681"/>
      <c r="B46" s="599" t="s">
        <v>558</v>
      </c>
      <c r="C46" s="645" t="s">
        <v>552</v>
      </c>
      <c r="D46" s="662" t="s">
        <v>553</v>
      </c>
      <c r="E46" s="599" t="s">
        <v>558</v>
      </c>
      <c r="F46" s="645" t="s">
        <v>552</v>
      </c>
      <c r="G46" s="662" t="s">
        <v>553</v>
      </c>
      <c r="H46" s="599" t="s">
        <v>558</v>
      </c>
      <c r="I46" s="645" t="s">
        <v>552</v>
      </c>
      <c r="J46" s="662" t="s">
        <v>553</v>
      </c>
      <c r="K46" s="599" t="s">
        <v>558</v>
      </c>
      <c r="L46" s="645" t="s">
        <v>552</v>
      </c>
      <c r="M46" s="662" t="s">
        <v>553</v>
      </c>
      <c r="N46" s="599" t="s">
        <v>558</v>
      </c>
      <c r="O46" s="645" t="s">
        <v>552</v>
      </c>
      <c r="P46" s="662" t="s">
        <v>553</v>
      </c>
      <c r="Q46" s="105"/>
    </row>
    <row r="47" spans="1:17" ht="19.95" customHeight="1" x14ac:dyDescent="0.25">
      <c r="A47" s="682"/>
      <c r="B47" s="678"/>
      <c r="C47" s="679"/>
      <c r="D47" s="680"/>
      <c r="E47" s="678"/>
      <c r="F47" s="679"/>
      <c r="G47" s="680"/>
      <c r="H47" s="678"/>
      <c r="I47" s="679"/>
      <c r="J47" s="680"/>
      <c r="K47" s="678"/>
      <c r="L47" s="679"/>
      <c r="M47" s="680"/>
      <c r="N47" s="678"/>
      <c r="O47" s="679"/>
      <c r="P47" s="680"/>
      <c r="Q47" s="105"/>
    </row>
    <row r="48" spans="1:17" ht="1.95" customHeight="1" x14ac:dyDescent="0.25">
      <c r="A48" s="240">
        <v>1872</v>
      </c>
      <c r="B48" s="84" t="s">
        <v>563</v>
      </c>
      <c r="C48" s="57" t="s">
        <v>556</v>
      </c>
      <c r="D48" s="85" t="s">
        <v>557</v>
      </c>
      <c r="E48" s="5" t="s">
        <v>563</v>
      </c>
      <c r="F48" s="5" t="s">
        <v>556</v>
      </c>
      <c r="G48" s="5" t="s">
        <v>557</v>
      </c>
      <c r="H48" s="5" t="s">
        <v>563</v>
      </c>
      <c r="I48" s="5" t="s">
        <v>556</v>
      </c>
      <c r="J48" s="5" t="s">
        <v>557</v>
      </c>
      <c r="K48" s="5" t="s">
        <v>563</v>
      </c>
      <c r="L48" s="5" t="s">
        <v>556</v>
      </c>
      <c r="M48" s="5" t="s">
        <v>557</v>
      </c>
      <c r="N48" s="5" t="s">
        <v>563</v>
      </c>
      <c r="O48" s="5" t="s">
        <v>556</v>
      </c>
      <c r="P48" s="218" t="s">
        <v>557</v>
      </c>
      <c r="Q48" s="5"/>
    </row>
    <row r="49" spans="1:17" x14ac:dyDescent="0.25">
      <c r="A49" s="240">
        <v>1872</v>
      </c>
      <c r="B49" s="16">
        <v>0.1019651</v>
      </c>
      <c r="C49" s="17">
        <v>9.8555000000000004E-2</v>
      </c>
      <c r="D49" s="18">
        <v>0.4418185</v>
      </c>
      <c r="E49" s="16">
        <v>0.1067853</v>
      </c>
      <c r="F49" s="17">
        <v>9.7392000000000006E-2</v>
      </c>
      <c r="G49" s="18">
        <v>0.43165769999999998</v>
      </c>
      <c r="H49" s="17">
        <v>0.11383020000000001</v>
      </c>
      <c r="I49" s="17">
        <v>0.12736629999999999</v>
      </c>
      <c r="J49" s="18">
        <v>0.41863590000000001</v>
      </c>
      <c r="K49" s="17">
        <v>0.1145717</v>
      </c>
      <c r="L49" s="17">
        <v>9.3745300000000004E-2</v>
      </c>
      <c r="M49" s="18">
        <v>0.40878500000000001</v>
      </c>
      <c r="N49" s="17">
        <v>0.1149425</v>
      </c>
      <c r="O49" s="17">
        <v>0.1139961</v>
      </c>
      <c r="P49" s="156">
        <v>0.39717609999999998</v>
      </c>
      <c r="Q49" s="17"/>
    </row>
    <row r="50" spans="1:17" x14ac:dyDescent="0.25">
      <c r="A50" s="240">
        <v>1882</v>
      </c>
      <c r="B50" s="16">
        <v>0.12017</v>
      </c>
      <c r="C50" s="17">
        <v>0.1135014</v>
      </c>
      <c r="D50" s="18">
        <v>0.4296007</v>
      </c>
      <c r="E50" s="16">
        <v>0.1204443</v>
      </c>
      <c r="F50" s="17">
        <v>0.1336434</v>
      </c>
      <c r="G50" s="18">
        <v>0.4206085</v>
      </c>
      <c r="H50" s="17">
        <v>0.1184423</v>
      </c>
      <c r="I50" s="17">
        <v>0.11496099999999999</v>
      </c>
      <c r="J50" s="18">
        <v>0.39764769999999999</v>
      </c>
      <c r="K50" s="17">
        <v>0.11915539999999999</v>
      </c>
      <c r="L50" s="17">
        <v>0.1265396</v>
      </c>
      <c r="M50" s="18">
        <v>0.40278459999999999</v>
      </c>
      <c r="N50" s="17">
        <v>0.12244620000000001</v>
      </c>
      <c r="O50" s="17">
        <v>0.14079320000000001</v>
      </c>
      <c r="P50" s="156">
        <v>0.38791360000000003</v>
      </c>
      <c r="Q50" s="17"/>
    </row>
    <row r="51" spans="1:17" x14ac:dyDescent="0.25">
      <c r="A51" s="240">
        <v>1892</v>
      </c>
      <c r="B51" s="16">
        <v>0.1175358</v>
      </c>
      <c r="C51" s="17">
        <v>9.7005900000000006E-2</v>
      </c>
      <c r="D51" s="18">
        <v>0.41970679999999999</v>
      </c>
      <c r="E51" s="16">
        <v>0.1135099</v>
      </c>
      <c r="F51" s="17">
        <v>0.119574</v>
      </c>
      <c r="G51" s="18">
        <v>0.41351749999999998</v>
      </c>
      <c r="H51" s="17">
        <v>0.1224264</v>
      </c>
      <c r="I51" s="17">
        <v>0.1135828</v>
      </c>
      <c r="J51" s="18">
        <v>0.39446140000000002</v>
      </c>
      <c r="K51" s="17">
        <v>0.1231019</v>
      </c>
      <c r="L51" s="17">
        <v>0.1119097</v>
      </c>
      <c r="M51" s="18">
        <v>0.40576849999999998</v>
      </c>
      <c r="N51" s="17">
        <v>0.11983249999999999</v>
      </c>
      <c r="O51" s="17">
        <v>0.1404176</v>
      </c>
      <c r="P51" s="156">
        <v>0.4029894</v>
      </c>
      <c r="Q51" s="17"/>
    </row>
    <row r="52" spans="1:17" x14ac:dyDescent="0.25">
      <c r="A52" s="240">
        <v>1897</v>
      </c>
      <c r="B52" s="16">
        <v>0.11087420000000001</v>
      </c>
      <c r="C52" s="17">
        <v>8.5188899999999998E-2</v>
      </c>
      <c r="D52" s="18">
        <v>0.49846950000000001</v>
      </c>
      <c r="E52" s="16">
        <v>0.10900849999999999</v>
      </c>
      <c r="F52" s="17">
        <v>9.4532099999999994E-2</v>
      </c>
      <c r="G52" s="18">
        <v>0.47616199999999997</v>
      </c>
      <c r="H52" s="17">
        <v>0.1092751</v>
      </c>
      <c r="I52" s="17">
        <v>0.1006335</v>
      </c>
      <c r="J52" s="18">
        <v>0.458702</v>
      </c>
      <c r="K52" s="17">
        <v>0.1095416</v>
      </c>
      <c r="L52" s="17">
        <v>0.1298194</v>
      </c>
      <c r="M52" s="18">
        <v>0.45352049999999999</v>
      </c>
      <c r="N52" s="17">
        <v>0.11593820000000001</v>
      </c>
      <c r="O52" s="17">
        <v>0.21987429999999999</v>
      </c>
      <c r="P52" s="156">
        <v>0.46569369999999999</v>
      </c>
      <c r="Q52" s="17"/>
    </row>
    <row r="53" spans="1:17" x14ac:dyDescent="0.25">
      <c r="A53" s="240">
        <v>1907</v>
      </c>
      <c r="B53" s="16">
        <v>0.1198775</v>
      </c>
      <c r="C53" s="17">
        <v>0.15116940000000001</v>
      </c>
      <c r="D53" s="18">
        <v>0.5395025</v>
      </c>
      <c r="E53" s="16">
        <v>0.1187</v>
      </c>
      <c r="F53" s="17">
        <v>0.1694657</v>
      </c>
      <c r="G53" s="18">
        <v>0.51970039999999995</v>
      </c>
      <c r="H53" s="17">
        <v>0.1212906</v>
      </c>
      <c r="I53" s="17">
        <v>0.17662990000000001</v>
      </c>
      <c r="J53" s="18">
        <v>0.52855839999999998</v>
      </c>
      <c r="K53" s="17">
        <v>0.119642</v>
      </c>
      <c r="L53" s="17">
        <v>0.1453208</v>
      </c>
      <c r="M53" s="18">
        <v>0.47954639999999998</v>
      </c>
      <c r="N53" s="17">
        <v>0.1340085</v>
      </c>
      <c r="O53" s="17">
        <v>0.192051</v>
      </c>
      <c r="P53" s="156">
        <v>0.4884656</v>
      </c>
      <c r="Q53" s="17"/>
    </row>
    <row r="54" spans="1:17" x14ac:dyDescent="0.25">
      <c r="A54" s="240">
        <v>1912</v>
      </c>
      <c r="B54" s="16">
        <v>9.2574500000000004E-2</v>
      </c>
      <c r="C54" s="17">
        <v>0.15098619999999999</v>
      </c>
      <c r="D54" s="18">
        <v>0.55082710000000001</v>
      </c>
      <c r="E54" s="16">
        <v>8.9643399999999998E-2</v>
      </c>
      <c r="F54" s="17">
        <v>0.1394484</v>
      </c>
      <c r="G54" s="18">
        <v>0.50081149999999997</v>
      </c>
      <c r="H54" s="17">
        <v>8.5490999999999998E-2</v>
      </c>
      <c r="I54" s="17">
        <v>0.15320149999999999</v>
      </c>
      <c r="J54" s="18">
        <v>0.5086328</v>
      </c>
      <c r="K54" s="17">
        <v>8.7689299999999998E-2</v>
      </c>
      <c r="L54" s="17">
        <v>0.15032909999999999</v>
      </c>
      <c r="M54" s="18">
        <v>0.50154489999999996</v>
      </c>
      <c r="N54" s="17">
        <v>9.3307299999999996E-2</v>
      </c>
      <c r="O54" s="17">
        <v>0.16323689999999999</v>
      </c>
      <c r="P54" s="156">
        <v>0.46790520000000002</v>
      </c>
      <c r="Q54" s="17"/>
    </row>
    <row r="55" spans="1:17" x14ac:dyDescent="0.25">
      <c r="A55" s="240">
        <v>1922</v>
      </c>
      <c r="B55" s="16">
        <v>0.1233837</v>
      </c>
      <c r="C55" s="17">
        <v>0.20171230000000001</v>
      </c>
      <c r="D55" s="18">
        <v>0.48944880000000002</v>
      </c>
      <c r="E55" s="16">
        <v>0.1231646</v>
      </c>
      <c r="F55" s="17">
        <v>0.19731480000000001</v>
      </c>
      <c r="G55" s="18">
        <v>0.48127639999999999</v>
      </c>
      <c r="H55" s="17">
        <v>0.1161517</v>
      </c>
      <c r="I55" s="17">
        <v>0.17326559999999999</v>
      </c>
      <c r="J55" s="18">
        <v>0.46024730000000003</v>
      </c>
      <c r="K55" s="17">
        <v>0.1176857</v>
      </c>
      <c r="L55" s="17">
        <v>0.1899844</v>
      </c>
      <c r="M55" s="18">
        <v>0.45076280000000002</v>
      </c>
      <c r="N55" s="17">
        <v>0.1253561</v>
      </c>
      <c r="O55" s="17">
        <v>0.1910133</v>
      </c>
      <c r="P55" s="156">
        <v>0.43026320000000001</v>
      </c>
      <c r="Q55" s="17"/>
    </row>
    <row r="56" spans="1:17" x14ac:dyDescent="0.25">
      <c r="A56" s="240">
        <v>1927</v>
      </c>
      <c r="B56" s="16">
        <v>8.7198899999999996E-2</v>
      </c>
      <c r="C56" s="17">
        <v>0.1073527</v>
      </c>
      <c r="D56" s="18">
        <v>0.40468989999999999</v>
      </c>
      <c r="E56" s="16">
        <v>8.9652099999999998E-2</v>
      </c>
      <c r="F56" s="17">
        <v>0.1099353</v>
      </c>
      <c r="G56" s="18">
        <v>0.39553480000000002</v>
      </c>
      <c r="H56" s="17">
        <v>8.6306900000000006E-2</v>
      </c>
      <c r="I56" s="17">
        <v>0.1305925</v>
      </c>
      <c r="J56" s="18">
        <v>0.38063029999999998</v>
      </c>
      <c r="K56" s="17">
        <v>9.0990199999999993E-2</v>
      </c>
      <c r="L56" s="17">
        <v>0.13449140000000001</v>
      </c>
      <c r="M56" s="18">
        <v>0.38199430000000001</v>
      </c>
      <c r="N56" s="17">
        <v>9.2774300000000004E-2</v>
      </c>
      <c r="O56" s="17">
        <v>0.15174940000000001</v>
      </c>
      <c r="P56" s="156">
        <v>0.39468760000000003</v>
      </c>
      <c r="Q56" s="17"/>
    </row>
    <row r="57" spans="1:17" x14ac:dyDescent="0.25">
      <c r="A57" s="240">
        <v>1932</v>
      </c>
      <c r="B57" s="16">
        <v>0.10695300000000001</v>
      </c>
      <c r="C57" s="17">
        <v>0.18895609999999999</v>
      </c>
      <c r="D57" s="18">
        <v>0.42320799999999997</v>
      </c>
      <c r="E57" s="16">
        <v>0.1024878</v>
      </c>
      <c r="F57" s="17">
        <v>0.1773034</v>
      </c>
      <c r="G57" s="18">
        <v>0.4022463</v>
      </c>
      <c r="H57" s="17">
        <v>0.1065277</v>
      </c>
      <c r="I57" s="17">
        <v>0.21138000000000001</v>
      </c>
      <c r="J57" s="18">
        <v>0.41446709999999998</v>
      </c>
      <c r="K57" s="17">
        <v>0.1009994</v>
      </c>
      <c r="L57" s="17">
        <v>0.192191</v>
      </c>
      <c r="M57" s="18">
        <v>0.39817849999999999</v>
      </c>
      <c r="N57" s="17">
        <v>0.1050393</v>
      </c>
      <c r="O57" s="17">
        <v>0.20107359999999999</v>
      </c>
      <c r="P57" s="156">
        <v>0.37367620000000001</v>
      </c>
      <c r="Q57" s="17"/>
    </row>
    <row r="58" spans="1:17" x14ac:dyDescent="0.25">
      <c r="A58" s="240">
        <v>1937</v>
      </c>
      <c r="B58" s="16">
        <v>0.10787919999999999</v>
      </c>
      <c r="C58" s="17">
        <v>0.16656180000000001</v>
      </c>
      <c r="D58" s="18">
        <v>0.4322532</v>
      </c>
      <c r="E58" s="16">
        <v>0.1076951</v>
      </c>
      <c r="F58" s="17">
        <v>0.16993259999999999</v>
      </c>
      <c r="G58" s="18">
        <v>0.4257456</v>
      </c>
      <c r="H58" s="17">
        <v>0.1071429</v>
      </c>
      <c r="I58" s="17">
        <v>0.2039328</v>
      </c>
      <c r="J58" s="18">
        <v>0.43331829999999999</v>
      </c>
      <c r="K58" s="17">
        <v>0.1067747</v>
      </c>
      <c r="L58" s="17">
        <v>0.20239470000000001</v>
      </c>
      <c r="M58" s="18">
        <v>0.4321217</v>
      </c>
      <c r="N58" s="17">
        <v>0.1056701</v>
      </c>
      <c r="O58" s="17">
        <v>0.15899740000000001</v>
      </c>
      <c r="P58" s="156">
        <v>0.36992120000000001</v>
      </c>
      <c r="Q58" s="17"/>
    </row>
    <row r="59" spans="1:17" x14ac:dyDescent="0.25">
      <c r="A59" s="240">
        <v>1942</v>
      </c>
      <c r="B59" s="16">
        <v>7.1241200000000005E-2</v>
      </c>
      <c r="C59" s="17">
        <v>0.1152393</v>
      </c>
      <c r="D59" s="18">
        <v>0.43669859999999999</v>
      </c>
      <c r="E59" s="16">
        <v>7.0333400000000004E-2</v>
      </c>
      <c r="F59" s="17">
        <v>0.14176649999999999</v>
      </c>
      <c r="G59" s="18">
        <v>0.42877939999999998</v>
      </c>
      <c r="H59" s="17">
        <v>7.3640999999999998E-2</v>
      </c>
      <c r="I59" s="17">
        <v>0.12016830000000001</v>
      </c>
      <c r="J59" s="18">
        <v>0.40469470000000002</v>
      </c>
      <c r="K59" s="17">
        <v>7.3096999999999995E-2</v>
      </c>
      <c r="L59" s="17">
        <v>0.14393359999999999</v>
      </c>
      <c r="M59" s="18">
        <v>0.4108174</v>
      </c>
      <c r="N59" s="17">
        <v>7.2646299999999997E-2</v>
      </c>
      <c r="O59" s="17">
        <v>0.12882540000000001</v>
      </c>
      <c r="P59" s="156">
        <v>0.30537439999999999</v>
      </c>
      <c r="Q59" s="17"/>
    </row>
    <row r="60" spans="1:17" x14ac:dyDescent="0.25">
      <c r="A60" s="240">
        <v>1947</v>
      </c>
      <c r="B60" s="16">
        <v>3.7227099999999999E-2</v>
      </c>
      <c r="C60" s="17">
        <v>8.8110300000000003E-2</v>
      </c>
      <c r="D60" s="18">
        <v>0.31255650000000001</v>
      </c>
      <c r="E60" s="16">
        <v>3.8984600000000001E-2</v>
      </c>
      <c r="F60" s="17">
        <v>0.1004356</v>
      </c>
      <c r="G60" s="18">
        <v>0.30304730000000002</v>
      </c>
      <c r="H60" s="17">
        <v>3.8599599999999998E-2</v>
      </c>
      <c r="I60" s="17">
        <v>9.1279600000000002E-2</v>
      </c>
      <c r="J60" s="18">
        <v>0.29598970000000002</v>
      </c>
      <c r="K60" s="17">
        <v>3.91185E-2</v>
      </c>
      <c r="L60" s="17">
        <v>0.1216749</v>
      </c>
      <c r="M60" s="18">
        <v>0.3020274</v>
      </c>
      <c r="N60" s="17">
        <v>4.08175E-2</v>
      </c>
      <c r="O60" s="17">
        <v>0.1201002</v>
      </c>
      <c r="P60" s="156">
        <v>0.2744588</v>
      </c>
      <c r="Q60" s="17"/>
    </row>
    <row r="61" spans="1:17" x14ac:dyDescent="0.25">
      <c r="A61" s="240">
        <v>1952</v>
      </c>
      <c r="B61" s="16">
        <v>3.8263999999999999E-2</v>
      </c>
      <c r="C61" s="17">
        <v>7.4457999999999996E-2</v>
      </c>
      <c r="D61" s="18">
        <v>0.28817169999999998</v>
      </c>
      <c r="E61" s="16">
        <v>3.9034399999999997E-2</v>
      </c>
      <c r="F61" s="17">
        <v>8.3581100000000005E-2</v>
      </c>
      <c r="G61" s="18">
        <v>0.2844023</v>
      </c>
      <c r="H61" s="17">
        <v>4.0061600000000003E-2</v>
      </c>
      <c r="I61" s="17">
        <v>7.5747099999999998E-2</v>
      </c>
      <c r="J61" s="18">
        <v>0.28657359999999998</v>
      </c>
      <c r="K61" s="17">
        <v>4.1088899999999998E-2</v>
      </c>
      <c r="L61" s="17">
        <v>8.5347099999999995E-2</v>
      </c>
      <c r="M61" s="18">
        <v>0.27625709999999998</v>
      </c>
      <c r="N61" s="17">
        <v>4.1602500000000001E-2</v>
      </c>
      <c r="O61" s="17">
        <v>9.1948500000000002E-2</v>
      </c>
      <c r="P61" s="156">
        <v>0.27801490000000001</v>
      </c>
      <c r="Q61" s="17"/>
    </row>
    <row r="62" spans="1:17" x14ac:dyDescent="0.25">
      <c r="A62" s="240">
        <v>1957</v>
      </c>
      <c r="B62" s="16">
        <v>4.0606799999999998E-2</v>
      </c>
      <c r="C62" s="17">
        <v>8.3762600000000006E-2</v>
      </c>
      <c r="D62" s="18">
        <v>0.33766289999999999</v>
      </c>
      <c r="E62" s="16">
        <v>4.0444899999999999E-2</v>
      </c>
      <c r="F62" s="17">
        <v>0.10108200000000001</v>
      </c>
      <c r="G62" s="18">
        <v>0.32771549999999999</v>
      </c>
      <c r="H62" s="17">
        <v>4.4573000000000002E-2</v>
      </c>
      <c r="I62" s="17">
        <v>9.0085499999999999E-2</v>
      </c>
      <c r="J62" s="18">
        <v>0.31012190000000001</v>
      </c>
      <c r="K62" s="17">
        <v>4.3916400000000001E-2</v>
      </c>
      <c r="L62" s="17">
        <v>0.1065096</v>
      </c>
      <c r="M62" s="18">
        <v>0.33482689999999998</v>
      </c>
      <c r="N62" s="17">
        <v>4.7784699999999999E-2</v>
      </c>
      <c r="O62" s="17">
        <v>0.11745650000000001</v>
      </c>
      <c r="P62" s="156">
        <v>0.34347299999999997</v>
      </c>
      <c r="Q62" s="17"/>
    </row>
    <row r="63" spans="1:17" ht="15.6" thickBot="1" x14ac:dyDescent="0.3">
      <c r="A63" s="241">
        <v>1962</v>
      </c>
      <c r="B63" s="16"/>
      <c r="C63" s="17"/>
      <c r="D63" s="18"/>
      <c r="E63" s="16"/>
      <c r="F63" s="17"/>
      <c r="G63" s="18"/>
      <c r="H63" s="17"/>
      <c r="I63" s="17"/>
      <c r="J63" s="18"/>
      <c r="K63" s="17"/>
      <c r="L63" s="17"/>
      <c r="M63" s="18"/>
      <c r="N63" s="17"/>
      <c r="O63" s="17"/>
      <c r="P63" s="156"/>
      <c r="Q63" s="17"/>
    </row>
    <row r="64" spans="1:17" ht="16.2" thickTop="1" thickBot="1" x14ac:dyDescent="0.3">
      <c r="A64" s="528" t="s">
        <v>592</v>
      </c>
      <c r="B64" s="529"/>
      <c r="C64" s="529"/>
      <c r="D64" s="529"/>
      <c r="E64" s="529"/>
      <c r="F64" s="529"/>
      <c r="G64" s="529"/>
      <c r="H64" s="529"/>
      <c r="I64" s="600"/>
      <c r="J64" s="600"/>
      <c r="K64" s="600"/>
      <c r="L64" s="600"/>
      <c r="M64" s="600"/>
      <c r="N64" s="600"/>
      <c r="O64" s="600"/>
      <c r="P64" s="548"/>
      <c r="Q64" s="220"/>
    </row>
    <row r="65" ht="15.6" thickTop="1" x14ac:dyDescent="0.25"/>
  </sheetData>
  <mergeCells count="64">
    <mergeCell ref="O5:O7"/>
    <mergeCell ref="B5:E5"/>
    <mergeCell ref="E6:E7"/>
    <mergeCell ref="F5:I5"/>
    <mergeCell ref="J5:M5"/>
    <mergeCell ref="F6:F7"/>
    <mergeCell ref="M6:M7"/>
    <mergeCell ref="J6:J7"/>
    <mergeCell ref="B6:B7"/>
    <mergeCell ref="C6:C7"/>
    <mergeCell ref="G6:G7"/>
    <mergeCell ref="H6:H7"/>
    <mergeCell ref="N5:N7"/>
    <mergeCell ref="I6:I7"/>
    <mergeCell ref="K25:M25"/>
    <mergeCell ref="K6:K7"/>
    <mergeCell ref="L26:L27"/>
    <mergeCell ref="H25:J25"/>
    <mergeCell ref="N26:N27"/>
    <mergeCell ref="I26:I27"/>
    <mergeCell ref="J26:J27"/>
    <mergeCell ref="K26:K27"/>
    <mergeCell ref="D26:D27"/>
    <mergeCell ref="F26:F27"/>
    <mergeCell ref="G26:G27"/>
    <mergeCell ref="H26:H27"/>
    <mergeCell ref="M26:M27"/>
    <mergeCell ref="E46:E47"/>
    <mergeCell ref="E26:E27"/>
    <mergeCell ref="O26:O27"/>
    <mergeCell ref="P26:P27"/>
    <mergeCell ref="A3:P3"/>
    <mergeCell ref="N25:P25"/>
    <mergeCell ref="B4:N4"/>
    <mergeCell ref="P5:P7"/>
    <mergeCell ref="E25:G25"/>
    <mergeCell ref="D6:D7"/>
    <mergeCell ref="L6:L7"/>
    <mergeCell ref="A6:A7"/>
    <mergeCell ref="A26:A27"/>
    <mergeCell ref="B26:B27"/>
    <mergeCell ref="B25:D25"/>
    <mergeCell ref="C26:C27"/>
    <mergeCell ref="B45:D45"/>
    <mergeCell ref="E45:G45"/>
    <mergeCell ref="H45:J45"/>
    <mergeCell ref="K45:M45"/>
    <mergeCell ref="N45:P45"/>
    <mergeCell ref="A64:P64"/>
    <mergeCell ref="J46:J47"/>
    <mergeCell ref="K46:K47"/>
    <mergeCell ref="L46:L47"/>
    <mergeCell ref="M46:M47"/>
    <mergeCell ref="F46:F47"/>
    <mergeCell ref="G46:G47"/>
    <mergeCell ref="H46:H47"/>
    <mergeCell ref="I46:I47"/>
    <mergeCell ref="A46:A47"/>
    <mergeCell ref="B46:B47"/>
    <mergeCell ref="C46:C47"/>
    <mergeCell ref="D46:D47"/>
    <mergeCell ref="N46:N47"/>
    <mergeCell ref="O46:O47"/>
    <mergeCell ref="P46:P47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49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5"/>
  <sheetViews>
    <sheetView zoomScale="90" zoomScaleNormal="90" workbookViewId="0">
      <selection activeCell="N9" sqref="N9:N22"/>
    </sheetView>
  </sheetViews>
  <sheetFormatPr baseColWidth="10" defaultColWidth="8.7265625" defaultRowHeight="15" x14ac:dyDescent="0.25"/>
  <cols>
    <col min="1" max="1" width="6.36328125" customWidth="1"/>
    <col min="2" max="2" width="7.1796875" customWidth="1"/>
    <col min="3" max="3" width="7.6328125" customWidth="1"/>
    <col min="4" max="5" width="6.36328125" customWidth="1"/>
    <col min="6" max="6" width="7.54296875" customWidth="1"/>
    <col min="7" max="7" width="9.36328125" customWidth="1"/>
    <col min="8" max="8" width="6.36328125" customWidth="1"/>
    <col min="9" max="9" width="9.6328125" customWidth="1"/>
    <col min="10" max="10" width="7.36328125" customWidth="1"/>
    <col min="11" max="16" width="6.36328125" customWidth="1"/>
  </cols>
  <sheetData>
    <row r="1" spans="1:16" x14ac:dyDescent="0.25">
      <c r="A1" s="75"/>
      <c r="B1" s="73"/>
      <c r="C1" s="73"/>
      <c r="D1" s="73"/>
      <c r="E1" s="73"/>
      <c r="F1" s="73"/>
      <c r="G1" s="73"/>
      <c r="H1" s="73"/>
      <c r="I1" s="73"/>
      <c r="J1" s="2"/>
      <c r="K1" s="2"/>
      <c r="L1" s="2"/>
      <c r="M1" s="2"/>
      <c r="N1" s="2"/>
    </row>
    <row r="2" spans="1:16" ht="15.6" thickBo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6" ht="32.4" customHeight="1" thickTop="1" x14ac:dyDescent="0.25">
      <c r="A3" s="580" t="s">
        <v>695</v>
      </c>
      <c r="B3" s="694"/>
      <c r="C3" s="694"/>
      <c r="D3" s="694"/>
      <c r="E3" s="694"/>
      <c r="F3" s="694"/>
      <c r="G3" s="694"/>
      <c r="H3" s="694"/>
      <c r="I3" s="694"/>
      <c r="J3" s="694"/>
      <c r="K3" s="694"/>
      <c r="L3" s="694"/>
      <c r="M3" s="694"/>
      <c r="N3" s="694"/>
      <c r="O3" s="695"/>
      <c r="P3" s="696"/>
    </row>
    <row r="4" spans="1:16" ht="16.2" thickBot="1" x14ac:dyDescent="0.3">
      <c r="A4" s="187"/>
      <c r="B4" s="537"/>
      <c r="C4" s="537"/>
      <c r="D4" s="537"/>
      <c r="E4" s="537"/>
      <c r="F4" s="537"/>
      <c r="G4" s="537"/>
      <c r="H4" s="537"/>
      <c r="I4" s="537"/>
      <c r="J4" s="537"/>
      <c r="K4" s="537"/>
      <c r="L4" s="537"/>
      <c r="M4" s="537"/>
      <c r="N4" s="537"/>
      <c r="O4" s="477"/>
      <c r="P4" s="141"/>
    </row>
    <row r="5" spans="1:16" ht="16.2" thickTop="1" x14ac:dyDescent="0.25">
      <c r="A5" s="238"/>
      <c r="B5" s="697" t="s">
        <v>591</v>
      </c>
      <c r="C5" s="698"/>
      <c r="D5" s="698"/>
      <c r="E5" s="699"/>
      <c r="F5" s="697" t="s">
        <v>319</v>
      </c>
      <c r="G5" s="688"/>
      <c r="H5" s="688"/>
      <c r="I5" s="689"/>
      <c r="J5" s="700" t="s">
        <v>320</v>
      </c>
      <c r="K5" s="640"/>
      <c r="L5" s="640"/>
      <c r="M5" s="641"/>
      <c r="N5" s="701" t="s">
        <v>306</v>
      </c>
      <c r="O5" s="702" t="s">
        <v>307</v>
      </c>
      <c r="P5" s="703" t="s">
        <v>308</v>
      </c>
    </row>
    <row r="6" spans="1:16" x14ac:dyDescent="0.25">
      <c r="A6" s="681"/>
      <c r="B6" s="683" t="s">
        <v>313</v>
      </c>
      <c r="C6" s="645" t="s">
        <v>314</v>
      </c>
      <c r="D6" s="704" t="s">
        <v>316</v>
      </c>
      <c r="E6" s="662" t="s">
        <v>309</v>
      </c>
      <c r="F6" s="683" t="s">
        <v>313</v>
      </c>
      <c r="G6" s="645" t="s">
        <v>314</v>
      </c>
      <c r="H6" s="645" t="s">
        <v>573</v>
      </c>
      <c r="I6" s="662" t="s">
        <v>315</v>
      </c>
      <c r="J6" s="683" t="s">
        <v>313</v>
      </c>
      <c r="K6" s="645" t="s">
        <v>314</v>
      </c>
      <c r="L6" s="645" t="s">
        <v>583</v>
      </c>
      <c r="M6" s="662" t="s">
        <v>315</v>
      </c>
      <c r="N6" s="693"/>
      <c r="O6" s="508"/>
      <c r="P6" s="564"/>
    </row>
    <row r="7" spans="1:16" x14ac:dyDescent="0.25">
      <c r="A7" s="682"/>
      <c r="B7" s="684"/>
      <c r="C7" s="679"/>
      <c r="D7" s="679"/>
      <c r="E7" s="564"/>
      <c r="F7" s="693"/>
      <c r="G7" s="508"/>
      <c r="H7" s="508"/>
      <c r="I7" s="564"/>
      <c r="J7" s="693"/>
      <c r="K7" s="508"/>
      <c r="L7" s="508"/>
      <c r="M7" s="564"/>
      <c r="N7" s="693"/>
      <c r="O7" s="508"/>
      <c r="P7" s="564"/>
    </row>
    <row r="8" spans="1:16" ht="2.4" hidden="1" customHeight="1" x14ac:dyDescent="0.25">
      <c r="A8" s="239" t="s">
        <v>594</v>
      </c>
      <c r="B8" s="112" t="s">
        <v>261</v>
      </c>
      <c r="C8" s="213" t="s">
        <v>542</v>
      </c>
      <c r="D8" s="213" t="s">
        <v>178</v>
      </c>
      <c r="E8" s="218" t="s">
        <v>563</v>
      </c>
      <c r="F8" s="165" t="s">
        <v>564</v>
      </c>
      <c r="G8" s="477" t="s">
        <v>565</v>
      </c>
      <c r="H8" s="477" t="s">
        <v>574</v>
      </c>
      <c r="I8" s="141" t="s">
        <v>575</v>
      </c>
      <c r="J8" s="165" t="s">
        <v>566</v>
      </c>
      <c r="K8" s="477" t="s">
        <v>567</v>
      </c>
      <c r="L8" s="477" t="s">
        <v>576</v>
      </c>
      <c r="M8" s="141" t="s">
        <v>577</v>
      </c>
      <c r="N8" s="233"/>
      <c r="O8" s="57"/>
      <c r="P8" s="218"/>
    </row>
    <row r="9" spans="1:16" ht="15.6" x14ac:dyDescent="0.25">
      <c r="A9" s="240">
        <v>1872</v>
      </c>
      <c r="B9" s="235">
        <v>68876.039999999994</v>
      </c>
      <c r="C9" s="214">
        <v>80348.94</v>
      </c>
      <c r="D9" s="57">
        <v>1.1665730000000001</v>
      </c>
      <c r="E9" s="156">
        <v>0.25064890000000001</v>
      </c>
      <c r="F9" s="226">
        <v>134515.20000000001</v>
      </c>
      <c r="G9" s="215">
        <v>283703.90000000002</v>
      </c>
      <c r="H9" s="57">
        <v>4.5845459999999996</v>
      </c>
      <c r="I9" s="227">
        <v>2.1090849999999999</v>
      </c>
      <c r="J9" s="226">
        <v>46920.55</v>
      </c>
      <c r="K9" s="215">
        <v>12329.16</v>
      </c>
      <c r="L9" s="57">
        <v>1.284003</v>
      </c>
      <c r="M9" s="227">
        <v>0.26276670000000002</v>
      </c>
      <c r="N9" s="234">
        <f>TableB1!E21*E9</f>
        <v>7.1402026100436888E-2</v>
      </c>
      <c r="O9" s="48">
        <f>E9*F9/B9</f>
        <v>0.48951837116768054</v>
      </c>
      <c r="P9" s="205">
        <f>O9+(1-E9)*K9/B9</f>
        <v>0.62365601334449561</v>
      </c>
    </row>
    <row r="10" spans="1:16" ht="15.6" x14ac:dyDescent="0.25">
      <c r="A10" s="240">
        <v>1882</v>
      </c>
      <c r="B10" s="235">
        <v>80295.63</v>
      </c>
      <c r="C10" s="214">
        <v>90363.4</v>
      </c>
      <c r="D10" s="57">
        <v>1.1253839999999999</v>
      </c>
      <c r="E10" s="156">
        <v>0.27752640000000001</v>
      </c>
      <c r="F10" s="226">
        <v>134681.20000000001</v>
      </c>
      <c r="G10" s="215">
        <v>283493.90000000002</v>
      </c>
      <c r="H10" s="57">
        <v>4.0776070000000004</v>
      </c>
      <c r="I10" s="227">
        <v>2.1049250000000002</v>
      </c>
      <c r="J10" s="226">
        <v>59404.3</v>
      </c>
      <c r="K10" s="215">
        <v>16175.47</v>
      </c>
      <c r="L10" s="57">
        <v>1.3564849999999999</v>
      </c>
      <c r="M10" s="227">
        <v>0.2722947</v>
      </c>
      <c r="N10" s="234">
        <f>TableB1!E23*E10</f>
        <v>7.1043958638083229E-2</v>
      </c>
      <c r="O10" s="48">
        <f t="shared" ref="O10:O22" si="0">E10*F10/B10</f>
        <v>0.46549966148444194</v>
      </c>
      <c r="P10" s="205">
        <f t="shared" ref="P10:P22" si="1">O10+(1-E10)*K10/B10</f>
        <v>0.611041206430188</v>
      </c>
    </row>
    <row r="11" spans="1:16" ht="15.6" x14ac:dyDescent="0.25">
      <c r="A11" s="240">
        <v>1892</v>
      </c>
      <c r="B11" s="235">
        <v>103372.6</v>
      </c>
      <c r="C11" s="214">
        <v>111861.2</v>
      </c>
      <c r="D11" s="57">
        <v>1.082117</v>
      </c>
      <c r="E11" s="156">
        <v>0.27927590000000002</v>
      </c>
      <c r="F11" s="226">
        <v>173419.5</v>
      </c>
      <c r="G11" s="215">
        <v>348743</v>
      </c>
      <c r="H11" s="57">
        <v>4.382447</v>
      </c>
      <c r="I11" s="227">
        <v>2.0109789999999998</v>
      </c>
      <c r="J11" s="226">
        <v>76229.81</v>
      </c>
      <c r="K11" s="215">
        <v>20071.09</v>
      </c>
      <c r="L11" s="57">
        <v>1.5676429999999999</v>
      </c>
      <c r="M11" s="227">
        <v>0.26329710000000001</v>
      </c>
      <c r="N11" s="234">
        <f>TableB1!E25*E11</f>
        <v>7.2904719574858542E-2</v>
      </c>
      <c r="O11" s="48">
        <f t="shared" si="0"/>
        <v>0.46851764336052304</v>
      </c>
      <c r="P11" s="205">
        <f t="shared" si="1"/>
        <v>0.60845528908355795</v>
      </c>
    </row>
    <row r="12" spans="1:16" ht="15.6" x14ac:dyDescent="0.25">
      <c r="A12" s="240">
        <v>1897</v>
      </c>
      <c r="B12" s="235">
        <v>106219.1</v>
      </c>
      <c r="C12" s="214">
        <v>132388.20000000001</v>
      </c>
      <c r="D12" s="57">
        <v>1.2463690000000001</v>
      </c>
      <c r="E12" s="156">
        <v>0.27452019999999999</v>
      </c>
      <c r="F12" s="226">
        <v>204106.4</v>
      </c>
      <c r="G12" s="215">
        <v>422838.3</v>
      </c>
      <c r="H12" s="57">
        <v>5.2930770000000003</v>
      </c>
      <c r="I12" s="227">
        <v>2.0716559999999999</v>
      </c>
      <c r="J12" s="226">
        <v>69178.69</v>
      </c>
      <c r="K12" s="215">
        <v>22482.31</v>
      </c>
      <c r="L12" s="57">
        <v>1.216126</v>
      </c>
      <c r="M12" s="227">
        <v>0.32498899999999997</v>
      </c>
      <c r="N12" s="234">
        <f>TableB1!E26*E12</f>
        <v>7.2438064121550141E-2</v>
      </c>
      <c r="O12" s="48">
        <f t="shared" si="0"/>
        <v>0.52750710323548211</v>
      </c>
      <c r="P12" s="205">
        <f t="shared" si="1"/>
        <v>0.68106198896072367</v>
      </c>
    </row>
    <row r="13" spans="1:16" ht="15.6" x14ac:dyDescent="0.25">
      <c r="A13" s="240">
        <v>1907</v>
      </c>
      <c r="B13" s="235">
        <v>108252.6</v>
      </c>
      <c r="C13" s="214">
        <v>145687.79999999999</v>
      </c>
      <c r="D13" s="57">
        <v>1.3458129999999999</v>
      </c>
      <c r="E13" s="156">
        <v>0.31983040000000001</v>
      </c>
      <c r="F13" s="226">
        <v>200244</v>
      </c>
      <c r="G13" s="215">
        <v>417256.9</v>
      </c>
      <c r="H13" s="57">
        <v>4.6439789999999999</v>
      </c>
      <c r="I13" s="227">
        <v>2.083742</v>
      </c>
      <c r="J13" s="226">
        <v>64996.29</v>
      </c>
      <c r="K13" s="215">
        <v>17990.099999999999</v>
      </c>
      <c r="L13" s="57">
        <v>1.113831</v>
      </c>
      <c r="M13" s="227">
        <v>0.27678659999999999</v>
      </c>
      <c r="N13" s="234">
        <f>TableB1!E27*E13</f>
        <v>8.8129427477261865E-2</v>
      </c>
      <c r="O13" s="48">
        <f t="shared" si="0"/>
        <v>0.5916173710155691</v>
      </c>
      <c r="P13" s="205">
        <f t="shared" si="1"/>
        <v>0.7046522461221254</v>
      </c>
    </row>
    <row r="14" spans="1:16" ht="15.6" x14ac:dyDescent="0.25">
      <c r="A14" s="240">
        <v>1912</v>
      </c>
      <c r="B14" s="235">
        <v>120357.2</v>
      </c>
      <c r="C14" s="214">
        <v>158743.29999999999</v>
      </c>
      <c r="D14" s="57">
        <v>1.3189360000000001</v>
      </c>
      <c r="E14" s="156">
        <v>0.25622859999999997</v>
      </c>
      <c r="F14" s="226">
        <v>261136.3</v>
      </c>
      <c r="G14" s="215">
        <v>553195.4</v>
      </c>
      <c r="H14" s="57">
        <v>6.4716570000000004</v>
      </c>
      <c r="I14" s="227">
        <v>2.1184159999999999</v>
      </c>
      <c r="J14" s="226">
        <v>71858.880000000005</v>
      </c>
      <c r="K14" s="215">
        <v>22854.95</v>
      </c>
      <c r="L14" s="57">
        <v>1.1790590000000001</v>
      </c>
      <c r="M14" s="227">
        <v>0.31805329999999998</v>
      </c>
      <c r="N14" s="234">
        <f>TableB1!E29*E14</f>
        <v>7.1683701613088388E-2</v>
      </c>
      <c r="O14" s="48">
        <f t="shared" si="0"/>
        <v>0.55593340953578185</v>
      </c>
      <c r="P14" s="205">
        <f t="shared" si="1"/>
        <v>0.69717014616998407</v>
      </c>
    </row>
    <row r="15" spans="1:16" ht="15.6" x14ac:dyDescent="0.25">
      <c r="A15" s="240">
        <v>1922</v>
      </c>
      <c r="B15" s="235">
        <v>119873.2</v>
      </c>
      <c r="C15" s="214">
        <v>148662.9</v>
      </c>
      <c r="D15" s="57">
        <v>1.2401679999999999</v>
      </c>
      <c r="E15" s="156">
        <v>0.29147489999999998</v>
      </c>
      <c r="F15" s="226">
        <v>208250.6</v>
      </c>
      <c r="G15" s="215">
        <v>458696.3</v>
      </c>
      <c r="H15" s="57">
        <v>3.1077460000000001</v>
      </c>
      <c r="I15" s="227">
        <v>2.202617</v>
      </c>
      <c r="J15" s="226">
        <v>83516.25</v>
      </c>
      <c r="K15" s="215">
        <v>21120.57</v>
      </c>
      <c r="L15" s="57">
        <v>0.82713910000000002</v>
      </c>
      <c r="M15" s="227">
        <v>0.2528917</v>
      </c>
      <c r="N15" s="234">
        <f>TableB1!E31*E15</f>
        <v>9.4447432940802031E-2</v>
      </c>
      <c r="O15" s="48">
        <f t="shared" si="0"/>
        <v>0.50636691779263421</v>
      </c>
      <c r="P15" s="205">
        <f t="shared" si="1"/>
        <v>0.63120261060226135</v>
      </c>
    </row>
    <row r="16" spans="1:16" ht="15.6" x14ac:dyDescent="0.3">
      <c r="A16" s="240">
        <v>1927</v>
      </c>
      <c r="B16" s="235">
        <v>203537.6</v>
      </c>
      <c r="C16" s="214">
        <v>209093.1</v>
      </c>
      <c r="D16" s="57">
        <v>1.0272950000000001</v>
      </c>
      <c r="E16" s="156">
        <v>0.22190009999999999</v>
      </c>
      <c r="F16" s="226">
        <v>374876.9</v>
      </c>
      <c r="G16" s="216">
        <v>805139.7</v>
      </c>
      <c r="H16" s="57">
        <v>3.296875</v>
      </c>
      <c r="I16" s="227">
        <v>2.1477439999999999</v>
      </c>
      <c r="J16" s="226">
        <v>154674.79999999999</v>
      </c>
      <c r="K16" s="215">
        <v>39111.360000000001</v>
      </c>
      <c r="L16" s="57">
        <v>0.95166390000000001</v>
      </c>
      <c r="M16" s="227">
        <v>0.25286189999999997</v>
      </c>
      <c r="N16" s="234">
        <f>TableB1!E32*E16</f>
        <v>7.582515979899497E-2</v>
      </c>
      <c r="O16" s="48">
        <f t="shared" si="0"/>
        <v>0.40869707414104323</v>
      </c>
      <c r="P16" s="205">
        <f t="shared" si="1"/>
        <v>0.55821512537513462</v>
      </c>
    </row>
    <row r="17" spans="1:16" ht="15.6" x14ac:dyDescent="0.3">
      <c r="A17" s="240">
        <v>1932</v>
      </c>
      <c r="B17" s="235">
        <v>209805.8</v>
      </c>
      <c r="C17" s="214">
        <v>242096.6</v>
      </c>
      <c r="D17" s="57">
        <v>1.1539079999999999</v>
      </c>
      <c r="E17" s="156">
        <v>0.23219219999999999</v>
      </c>
      <c r="F17" s="226">
        <v>420412</v>
      </c>
      <c r="G17" s="216">
        <v>964152.2</v>
      </c>
      <c r="H17" s="57">
        <v>2.8931789999999999</v>
      </c>
      <c r="I17" s="227">
        <v>2.2933509999999999</v>
      </c>
      <c r="J17" s="226">
        <v>146116.5</v>
      </c>
      <c r="K17" s="215">
        <v>23740.25</v>
      </c>
      <c r="L17" s="57">
        <v>0.69024750000000001</v>
      </c>
      <c r="M17" s="227">
        <v>0.1624748</v>
      </c>
      <c r="N17" s="234">
        <f>TableB1!E33*E17</f>
        <v>8.8560851166471943E-2</v>
      </c>
      <c r="O17" s="48">
        <f t="shared" si="0"/>
        <v>0.46527020314214385</v>
      </c>
      <c r="P17" s="205">
        <f t="shared" si="1"/>
        <v>0.55215030428305611</v>
      </c>
    </row>
    <row r="18" spans="1:16" ht="15.6" x14ac:dyDescent="0.3">
      <c r="A18" s="240">
        <v>1937</v>
      </c>
      <c r="B18" s="235">
        <v>198670.3</v>
      </c>
      <c r="C18" s="214">
        <v>239321.8</v>
      </c>
      <c r="D18" s="57">
        <v>1.204618</v>
      </c>
      <c r="E18" s="156">
        <v>0.19440350000000001</v>
      </c>
      <c r="F18" s="226">
        <v>483773.7</v>
      </c>
      <c r="G18" s="216">
        <v>1095325</v>
      </c>
      <c r="H18" s="57">
        <v>2.4962960000000001</v>
      </c>
      <c r="I18" s="227">
        <v>2.2641269999999998</v>
      </c>
      <c r="J18" s="226">
        <v>129870.3</v>
      </c>
      <c r="K18" s="215">
        <v>32754.33</v>
      </c>
      <c r="L18" s="57">
        <v>0.43455389999999999</v>
      </c>
      <c r="M18" s="227">
        <v>0.25220809999999999</v>
      </c>
      <c r="N18" s="234">
        <f>TableB1!E34*E18</f>
        <v>8.2130053572883568E-2</v>
      </c>
      <c r="O18" s="48">
        <f t="shared" si="0"/>
        <v>0.47338379459813579</v>
      </c>
      <c r="P18" s="205">
        <f t="shared" si="1"/>
        <v>0.60620069580503488</v>
      </c>
    </row>
    <row r="19" spans="1:16" ht="15.6" x14ac:dyDescent="0.3">
      <c r="A19" s="240">
        <v>1942</v>
      </c>
      <c r="B19" s="235">
        <v>417059.3</v>
      </c>
      <c r="C19" s="214">
        <v>499971.4</v>
      </c>
      <c r="D19" s="57">
        <v>1.1988019999999999</v>
      </c>
      <c r="E19" s="156">
        <v>0.196716</v>
      </c>
      <c r="F19" s="226">
        <v>1037975</v>
      </c>
      <c r="G19" s="216">
        <v>2276927</v>
      </c>
      <c r="H19" s="57">
        <v>3.5569820000000001</v>
      </c>
      <c r="I19" s="227">
        <v>2.1936249999999999</v>
      </c>
      <c r="J19" s="226">
        <v>265003.5</v>
      </c>
      <c r="K19" s="215">
        <v>64813.14</v>
      </c>
      <c r="L19" s="57">
        <v>0.64110060000000002</v>
      </c>
      <c r="M19" s="227">
        <v>0.24457470000000001</v>
      </c>
      <c r="N19" s="234">
        <f>TableB1!E35*E19</f>
        <v>6.0257453713510989E-2</v>
      </c>
      <c r="O19" s="48">
        <f t="shared" si="0"/>
        <v>0.48958574979625202</v>
      </c>
      <c r="P19" s="205">
        <f t="shared" si="1"/>
        <v>0.6144201758641038</v>
      </c>
    </row>
    <row r="20" spans="1:16" ht="15.6" x14ac:dyDescent="0.3">
      <c r="A20" s="240">
        <v>1947</v>
      </c>
      <c r="B20" s="235">
        <v>772349.5</v>
      </c>
      <c r="C20" s="214">
        <v>643878.6</v>
      </c>
      <c r="D20" s="57">
        <v>0.83366220000000002</v>
      </c>
      <c r="E20" s="156">
        <v>0.18770029999999999</v>
      </c>
      <c r="F20" s="226">
        <v>1414522</v>
      </c>
      <c r="G20" s="216">
        <v>2995437</v>
      </c>
      <c r="H20" s="57">
        <v>1.748607</v>
      </c>
      <c r="I20" s="227">
        <v>2.117632</v>
      </c>
      <c r="J20" s="226">
        <v>623961</v>
      </c>
      <c r="K20" s="215">
        <v>100497.4</v>
      </c>
      <c r="L20" s="57">
        <v>0.60673279999999996</v>
      </c>
      <c r="M20" s="227">
        <v>0.1610637</v>
      </c>
      <c r="N20" s="234">
        <f>TableB1!E36*E20</f>
        <v>8.4239220726234187E-2</v>
      </c>
      <c r="O20" s="48">
        <f t="shared" si="0"/>
        <v>0.34376432399658441</v>
      </c>
      <c r="P20" s="205">
        <f t="shared" si="1"/>
        <v>0.44946000693647109</v>
      </c>
    </row>
    <row r="21" spans="1:16" ht="15.6" x14ac:dyDescent="0.3">
      <c r="A21" s="240">
        <v>1952</v>
      </c>
      <c r="B21" s="235">
        <v>2051634</v>
      </c>
      <c r="C21" s="214">
        <v>1491322</v>
      </c>
      <c r="D21" s="57">
        <v>0.72689499999999996</v>
      </c>
      <c r="E21" s="156">
        <v>0.16974829999999999</v>
      </c>
      <c r="F21" s="226">
        <v>3519665</v>
      </c>
      <c r="G21" s="216">
        <v>6952640</v>
      </c>
      <c r="H21" s="57">
        <v>0.93392810000000004</v>
      </c>
      <c r="I21" s="227">
        <v>1.9753700000000001</v>
      </c>
      <c r="J21" s="226">
        <v>1751489</v>
      </c>
      <c r="K21" s="215">
        <v>374733.8</v>
      </c>
      <c r="L21" s="57">
        <v>0.3769323</v>
      </c>
      <c r="M21" s="227">
        <v>0.21395159999999999</v>
      </c>
      <c r="N21" s="234">
        <f>TableB1!E37*E21</f>
        <v>6.4424960888221403E-2</v>
      </c>
      <c r="O21" s="48">
        <f t="shared" si="0"/>
        <v>0.2912103963570013</v>
      </c>
      <c r="P21" s="205">
        <f t="shared" si="1"/>
        <v>0.44285702265460603</v>
      </c>
    </row>
    <row r="22" spans="1:16" ht="15.6" x14ac:dyDescent="0.3">
      <c r="A22" s="240">
        <v>1957</v>
      </c>
      <c r="B22" s="235">
        <v>4722554</v>
      </c>
      <c r="C22" s="214">
        <v>4160201</v>
      </c>
      <c r="D22" s="57">
        <v>0.88092170000000003</v>
      </c>
      <c r="E22" s="156">
        <v>0.20271310000000001</v>
      </c>
      <c r="F22" s="226">
        <v>8069776</v>
      </c>
      <c r="G22" s="216">
        <v>16700000</v>
      </c>
      <c r="H22" s="57">
        <v>1.0195000000000001</v>
      </c>
      <c r="I22" s="227">
        <v>2.0655410000000001</v>
      </c>
      <c r="J22" s="226">
        <v>3871511</v>
      </c>
      <c r="K22" s="215">
        <v>979932.4</v>
      </c>
      <c r="L22" s="57">
        <v>0.3610775</v>
      </c>
      <c r="M22" s="227">
        <v>0.2531137</v>
      </c>
      <c r="N22" s="234">
        <f>TableB1!E38*E22</f>
        <v>8.8728136179666198E-2</v>
      </c>
      <c r="O22" s="48">
        <f t="shared" si="0"/>
        <v>0.34639081083362944</v>
      </c>
      <c r="P22" s="205">
        <f t="shared" si="1"/>
        <v>0.51182825536164545</v>
      </c>
    </row>
    <row r="23" spans="1:16" ht="16.2" thickBot="1" x14ac:dyDescent="0.35">
      <c r="A23" s="241">
        <v>1962</v>
      </c>
      <c r="B23" s="236"/>
      <c r="C23" s="237"/>
      <c r="D23" s="232"/>
      <c r="E23" s="192"/>
      <c r="F23" s="228"/>
      <c r="G23" s="229"/>
      <c r="H23" s="232"/>
      <c r="I23" s="230"/>
      <c r="J23" s="228"/>
      <c r="K23" s="231"/>
      <c r="L23" s="232"/>
      <c r="M23" s="230"/>
      <c r="N23" s="493"/>
      <c r="O23" s="207"/>
      <c r="P23" s="208"/>
    </row>
    <row r="24" spans="1:16" ht="16.8" thickTop="1" thickBot="1" x14ac:dyDescent="0.3">
      <c r="A24" s="478"/>
      <c r="B24" s="217"/>
      <c r="C24" s="217"/>
      <c r="D24" s="57"/>
      <c r="E24" s="53"/>
      <c r="F24" s="17"/>
      <c r="G24" s="215"/>
      <c r="H24" s="215"/>
      <c r="I24" s="57"/>
      <c r="J24" s="215"/>
      <c r="K24" s="215"/>
      <c r="L24" s="57"/>
      <c r="M24" s="48"/>
      <c r="N24" s="48"/>
      <c r="O24" s="477"/>
      <c r="P24" s="141"/>
    </row>
    <row r="25" spans="1:16" ht="16.2" thickTop="1" x14ac:dyDescent="0.25">
      <c r="A25" s="259"/>
      <c r="B25" s="685" t="s">
        <v>310</v>
      </c>
      <c r="C25" s="686"/>
      <c r="D25" s="687"/>
      <c r="E25" s="685" t="s">
        <v>311</v>
      </c>
      <c r="F25" s="686"/>
      <c r="G25" s="687"/>
      <c r="H25" s="692" t="s">
        <v>312</v>
      </c>
      <c r="I25" s="686"/>
      <c r="J25" s="687"/>
      <c r="K25" s="685" t="s">
        <v>581</v>
      </c>
      <c r="L25" s="686"/>
      <c r="M25" s="687"/>
      <c r="N25" s="685" t="s">
        <v>582</v>
      </c>
      <c r="O25" s="686"/>
      <c r="P25" s="687"/>
    </row>
    <row r="26" spans="1:16" x14ac:dyDescent="0.25">
      <c r="A26" s="681"/>
      <c r="B26" s="683" t="s">
        <v>297</v>
      </c>
      <c r="C26" s="645" t="s">
        <v>180</v>
      </c>
      <c r="D26" s="662" t="s">
        <v>179</v>
      </c>
      <c r="E26" s="683" t="s">
        <v>297</v>
      </c>
      <c r="F26" s="645" t="s">
        <v>180</v>
      </c>
      <c r="G26" s="662" t="s">
        <v>179</v>
      </c>
      <c r="H26" s="683" t="s">
        <v>297</v>
      </c>
      <c r="I26" s="645" t="s">
        <v>180</v>
      </c>
      <c r="J26" s="662" t="s">
        <v>179</v>
      </c>
      <c r="K26" s="683" t="s">
        <v>297</v>
      </c>
      <c r="L26" s="645" t="s">
        <v>180</v>
      </c>
      <c r="M26" s="662" t="s">
        <v>179</v>
      </c>
      <c r="N26" s="683" t="s">
        <v>297</v>
      </c>
      <c r="O26" s="645" t="s">
        <v>180</v>
      </c>
      <c r="P26" s="662" t="s">
        <v>179</v>
      </c>
    </row>
    <row r="27" spans="1:16" ht="12.6" customHeight="1" x14ac:dyDescent="0.25">
      <c r="A27" s="682"/>
      <c r="B27" s="684"/>
      <c r="C27" s="679"/>
      <c r="D27" s="680"/>
      <c r="E27" s="684"/>
      <c r="F27" s="679"/>
      <c r="G27" s="680"/>
      <c r="H27" s="684"/>
      <c r="I27" s="679"/>
      <c r="J27" s="680"/>
      <c r="K27" s="684"/>
      <c r="L27" s="679"/>
      <c r="M27" s="680"/>
      <c r="N27" s="684"/>
      <c r="O27" s="679"/>
      <c r="P27" s="680"/>
    </row>
    <row r="28" spans="1:16" ht="1.95" hidden="1" customHeight="1" x14ac:dyDescent="0.25">
      <c r="A28" s="239" t="s">
        <v>594</v>
      </c>
      <c r="B28" s="247" t="s">
        <v>568</v>
      </c>
      <c r="C28" s="57" t="s">
        <v>569</v>
      </c>
      <c r="D28" s="227" t="s">
        <v>570</v>
      </c>
      <c r="E28" s="250" t="s">
        <v>301</v>
      </c>
      <c r="F28" s="5" t="s">
        <v>302</v>
      </c>
      <c r="G28" s="218" t="s">
        <v>303</v>
      </c>
      <c r="H28" s="250" t="s">
        <v>549</v>
      </c>
      <c r="I28" s="5" t="s">
        <v>550</v>
      </c>
      <c r="J28" s="218" t="s">
        <v>551</v>
      </c>
      <c r="K28" s="251" t="s">
        <v>578</v>
      </c>
      <c r="L28" s="242" t="s">
        <v>579</v>
      </c>
      <c r="M28" s="252" t="s">
        <v>580</v>
      </c>
      <c r="N28" s="159" t="s">
        <v>585</v>
      </c>
      <c r="O28" s="243" t="s">
        <v>584</v>
      </c>
      <c r="P28" s="244" t="s">
        <v>586</v>
      </c>
    </row>
    <row r="29" spans="1:16" x14ac:dyDescent="0.25">
      <c r="A29" s="240">
        <v>1872</v>
      </c>
      <c r="B29" s="248">
        <v>0.1753247</v>
      </c>
      <c r="C29" s="17">
        <v>0.39818419999999999</v>
      </c>
      <c r="D29" s="156">
        <v>0.51470590000000005</v>
      </c>
      <c r="E29" s="248">
        <v>0.30534539999999999</v>
      </c>
      <c r="F29" s="17">
        <v>0.41484929999999998</v>
      </c>
      <c r="G29" s="156">
        <v>0.59384570000000003</v>
      </c>
      <c r="H29" s="248">
        <v>0.36588090000000001</v>
      </c>
      <c r="I29" s="17">
        <v>0.58036639999999995</v>
      </c>
      <c r="J29" s="156">
        <v>0.69912200000000002</v>
      </c>
      <c r="K29" s="253">
        <v>0.38857530000000001</v>
      </c>
      <c r="L29" s="43">
        <v>4.406034</v>
      </c>
      <c r="M29" s="169">
        <v>46.302909999999997</v>
      </c>
      <c r="N29" s="253">
        <v>0.1206455</v>
      </c>
      <c r="O29" s="245">
        <v>3.2472110000000001</v>
      </c>
      <c r="P29" s="246">
        <v>27.40605</v>
      </c>
    </row>
    <row r="30" spans="1:16" x14ac:dyDescent="0.25">
      <c r="A30" s="240">
        <v>1882</v>
      </c>
      <c r="B30" s="248">
        <v>0.22248519999999999</v>
      </c>
      <c r="C30" s="17">
        <v>0.36368270000000003</v>
      </c>
      <c r="D30" s="156">
        <v>0.55882350000000003</v>
      </c>
      <c r="E30" s="248">
        <v>0.28872189999999998</v>
      </c>
      <c r="F30" s="17">
        <v>0.41526990000000003</v>
      </c>
      <c r="G30" s="156">
        <v>0.52825900000000003</v>
      </c>
      <c r="H30" s="248">
        <v>0.36031390000000002</v>
      </c>
      <c r="I30" s="17">
        <v>0.55976409999999999</v>
      </c>
      <c r="J30" s="156">
        <v>0.68015800000000004</v>
      </c>
      <c r="K30" s="253">
        <v>0.2946009</v>
      </c>
      <c r="L30" s="43">
        <v>4.0373229999999998</v>
      </c>
      <c r="M30" s="169">
        <v>39.31691</v>
      </c>
      <c r="N30" s="253">
        <v>0.1087081</v>
      </c>
      <c r="O30" s="245">
        <v>2.7211210000000001</v>
      </c>
      <c r="P30" s="246">
        <v>29.62471</v>
      </c>
    </row>
    <row r="31" spans="1:16" x14ac:dyDescent="0.25">
      <c r="A31" s="240">
        <v>1892</v>
      </c>
      <c r="B31" s="248">
        <v>0.2052282</v>
      </c>
      <c r="C31" s="17">
        <v>0.40604030000000002</v>
      </c>
      <c r="D31" s="156">
        <v>0.55555560000000004</v>
      </c>
      <c r="E31" s="248">
        <v>0.33015420000000001</v>
      </c>
      <c r="F31" s="17">
        <v>0.4348532</v>
      </c>
      <c r="G31" s="156">
        <v>0.5120053</v>
      </c>
      <c r="H31" s="248">
        <v>0.3886175</v>
      </c>
      <c r="I31" s="17">
        <v>0.5660655</v>
      </c>
      <c r="J31" s="156">
        <v>0.6662728</v>
      </c>
      <c r="K31" s="253">
        <v>0.51599709999999999</v>
      </c>
      <c r="L31" s="43">
        <v>4.4409260000000002</v>
      </c>
      <c r="M31" s="169">
        <v>38.63776</v>
      </c>
      <c r="N31" s="253">
        <v>0.10561719999999999</v>
      </c>
      <c r="O31" s="245">
        <v>3.0425879999999998</v>
      </c>
      <c r="P31" s="246">
        <v>41.479059999999997</v>
      </c>
    </row>
    <row r="32" spans="1:16" x14ac:dyDescent="0.25">
      <c r="A32" s="240">
        <v>1897</v>
      </c>
      <c r="B32" s="248">
        <v>0.1916264</v>
      </c>
      <c r="C32" s="17">
        <v>0.4212803</v>
      </c>
      <c r="D32" s="156">
        <v>0.59821429999999998</v>
      </c>
      <c r="E32" s="248">
        <v>0.29785699999999998</v>
      </c>
      <c r="F32" s="17">
        <v>0.4650514</v>
      </c>
      <c r="G32" s="156">
        <v>0.58000839999999998</v>
      </c>
      <c r="H32" s="248">
        <v>0.34236529999999998</v>
      </c>
      <c r="I32" s="17">
        <v>0.5892693</v>
      </c>
      <c r="J32" s="156">
        <v>0.7582641</v>
      </c>
      <c r="K32" s="253">
        <v>0.22377849999999999</v>
      </c>
      <c r="L32" s="43">
        <v>4.2574949999999996</v>
      </c>
      <c r="M32" s="169">
        <v>48.835079999999998</v>
      </c>
      <c r="N32" s="253">
        <v>6.6865099999999997E-2</v>
      </c>
      <c r="O32" s="245">
        <v>2.7224629999999999</v>
      </c>
      <c r="P32" s="246">
        <v>30.104479999999999</v>
      </c>
    </row>
    <row r="33" spans="1:16" x14ac:dyDescent="0.25">
      <c r="A33" s="240">
        <v>1907</v>
      </c>
      <c r="B33" s="248">
        <v>0.24863289999999999</v>
      </c>
      <c r="C33" s="17">
        <v>0.41628959999999998</v>
      </c>
      <c r="D33" s="156">
        <v>0.62307690000000004</v>
      </c>
      <c r="E33" s="248">
        <v>0.32788050000000002</v>
      </c>
      <c r="F33" s="17">
        <v>0.45750439999999998</v>
      </c>
      <c r="G33" s="156">
        <v>0.69076660000000001</v>
      </c>
      <c r="H33" s="248">
        <v>0.41344839999999999</v>
      </c>
      <c r="I33" s="17">
        <v>0.58296409999999999</v>
      </c>
      <c r="J33" s="156">
        <v>0.79654309999999995</v>
      </c>
      <c r="K33" s="253">
        <v>0.1643908</v>
      </c>
      <c r="L33" s="43">
        <v>3.5917699999999999</v>
      </c>
      <c r="M33" s="169">
        <v>51.910789999999999</v>
      </c>
      <c r="N33" s="253">
        <v>6.6541900000000001E-2</v>
      </c>
      <c r="O33" s="245">
        <v>2.2870200000000001</v>
      </c>
      <c r="P33" s="246">
        <v>26.721350000000001</v>
      </c>
    </row>
    <row r="34" spans="1:16" x14ac:dyDescent="0.25">
      <c r="A34" s="240">
        <v>1912</v>
      </c>
      <c r="B34" s="248">
        <v>0.19016150000000001</v>
      </c>
      <c r="C34" s="17">
        <v>0.369863</v>
      </c>
      <c r="D34" s="156">
        <v>0.55813959999999996</v>
      </c>
      <c r="E34" s="248">
        <v>0.24354770000000001</v>
      </c>
      <c r="F34" s="17">
        <v>0.44763459999999999</v>
      </c>
      <c r="G34" s="156">
        <v>0.63123669999999998</v>
      </c>
      <c r="H34" s="248">
        <v>0.31341989999999997</v>
      </c>
      <c r="I34" s="17">
        <v>0.58670259999999996</v>
      </c>
      <c r="J34" s="156">
        <v>0.77667059999999999</v>
      </c>
      <c r="K34" s="253">
        <v>0.18745609999999999</v>
      </c>
      <c r="L34" s="43">
        <v>4.2788149999999998</v>
      </c>
      <c r="M34" s="169">
        <v>65.662360000000007</v>
      </c>
      <c r="N34" s="253">
        <v>8.9135500000000006E-2</v>
      </c>
      <c r="O34" s="245">
        <v>2.1460819999999998</v>
      </c>
      <c r="P34" s="246">
        <v>30.094139999999999</v>
      </c>
    </row>
    <row r="35" spans="1:16" x14ac:dyDescent="0.25">
      <c r="A35" s="240">
        <v>1922</v>
      </c>
      <c r="B35" s="248">
        <v>0.2284264</v>
      </c>
      <c r="C35" s="17">
        <v>0.4173712</v>
      </c>
      <c r="D35" s="156">
        <v>0.56999999999999995</v>
      </c>
      <c r="E35" s="248">
        <v>0.29670590000000002</v>
      </c>
      <c r="F35" s="17">
        <v>0.46720640000000002</v>
      </c>
      <c r="G35" s="156">
        <v>0.58143540000000005</v>
      </c>
      <c r="H35" s="248">
        <v>0.37642009999999998</v>
      </c>
      <c r="I35" s="17">
        <v>0.59377590000000002</v>
      </c>
      <c r="J35" s="156">
        <v>0.70982230000000002</v>
      </c>
      <c r="K35" s="253">
        <v>0.255492</v>
      </c>
      <c r="L35" s="43">
        <v>3.8193109999999999</v>
      </c>
      <c r="M35" s="169">
        <v>32.902839999999998</v>
      </c>
      <c r="N35" s="253">
        <v>0.1002227</v>
      </c>
      <c r="O35" s="245">
        <v>2.0474960000000002</v>
      </c>
      <c r="P35" s="246">
        <v>20.42784</v>
      </c>
    </row>
    <row r="36" spans="1:16" x14ac:dyDescent="0.25">
      <c r="A36" s="240">
        <v>1927</v>
      </c>
      <c r="B36" s="248">
        <v>0.15403130000000001</v>
      </c>
      <c r="C36" s="17">
        <v>0.39101340000000001</v>
      </c>
      <c r="D36" s="156">
        <v>0.52380959999999999</v>
      </c>
      <c r="E36" s="248">
        <v>0.18953909999999999</v>
      </c>
      <c r="F36" s="17">
        <v>0.44152150000000001</v>
      </c>
      <c r="G36" s="156">
        <v>0.4098696</v>
      </c>
      <c r="H36" s="248">
        <v>0.25607980000000002</v>
      </c>
      <c r="I36" s="17">
        <v>0.57053659999999995</v>
      </c>
      <c r="J36" s="156">
        <v>0.58860389999999996</v>
      </c>
      <c r="K36" s="253">
        <v>0.28295209999999998</v>
      </c>
      <c r="L36" s="43">
        <v>4.19808</v>
      </c>
      <c r="M36" s="169">
        <v>32.23518</v>
      </c>
      <c r="N36" s="253">
        <v>0.1346733</v>
      </c>
      <c r="O36" s="245">
        <v>2.1742349999999999</v>
      </c>
      <c r="P36" s="246">
        <v>38.91666</v>
      </c>
    </row>
    <row r="37" spans="1:16" x14ac:dyDescent="0.25">
      <c r="A37" s="240">
        <v>1932</v>
      </c>
      <c r="B37" s="248">
        <v>0.19209039999999999</v>
      </c>
      <c r="C37" s="17">
        <v>0.32639550000000001</v>
      </c>
      <c r="D37" s="156">
        <v>0.59375</v>
      </c>
      <c r="E37" s="248">
        <v>0.24926129999999999</v>
      </c>
      <c r="F37" s="17">
        <v>0.39345760000000002</v>
      </c>
      <c r="G37" s="156">
        <v>0.57748469999999996</v>
      </c>
      <c r="H37" s="248">
        <v>0.3067686</v>
      </c>
      <c r="I37" s="17">
        <v>0.50640660000000004</v>
      </c>
      <c r="J37" s="156">
        <v>0.64409939999999999</v>
      </c>
      <c r="K37" s="253">
        <v>0.27171030000000002</v>
      </c>
      <c r="L37" s="43">
        <v>3.9932099999999999</v>
      </c>
      <c r="M37" s="169">
        <v>28.01633</v>
      </c>
      <c r="N37" s="253">
        <v>0.112029</v>
      </c>
      <c r="O37" s="245">
        <v>1.6783650000000001</v>
      </c>
      <c r="P37" s="246">
        <v>25.053450000000002</v>
      </c>
    </row>
    <row r="38" spans="1:16" x14ac:dyDescent="0.25">
      <c r="A38" s="240">
        <v>1937</v>
      </c>
      <c r="B38" s="248">
        <v>0.13371540000000001</v>
      </c>
      <c r="C38" s="17">
        <v>0.36964619999999998</v>
      </c>
      <c r="D38" s="156">
        <v>0.43333329999999998</v>
      </c>
      <c r="E38" s="248">
        <v>0.19746620000000001</v>
      </c>
      <c r="F38" s="17">
        <v>0.41978870000000001</v>
      </c>
      <c r="G38" s="156">
        <v>0.60113039999999995</v>
      </c>
      <c r="H38" s="248">
        <v>0.26204460000000002</v>
      </c>
      <c r="I38" s="17">
        <v>0.54326600000000003</v>
      </c>
      <c r="J38" s="156">
        <v>0.73292429999999997</v>
      </c>
      <c r="K38" s="253">
        <v>0.29646240000000001</v>
      </c>
      <c r="L38" s="43">
        <v>3.337933</v>
      </c>
      <c r="M38" s="169">
        <v>27.625530000000001</v>
      </c>
      <c r="N38" s="253">
        <v>9.3125200000000005E-2</v>
      </c>
      <c r="O38" s="245">
        <v>1.3740699999999999</v>
      </c>
      <c r="P38" s="246">
        <v>11.494120000000001</v>
      </c>
    </row>
    <row r="39" spans="1:16" x14ac:dyDescent="0.25">
      <c r="A39" s="240">
        <v>1942</v>
      </c>
      <c r="B39" s="248">
        <v>0.13485710000000001</v>
      </c>
      <c r="C39" s="17">
        <v>0.32133800000000001</v>
      </c>
      <c r="D39" s="156">
        <v>0.48876399999999998</v>
      </c>
      <c r="E39" s="248">
        <v>0.16806979999999999</v>
      </c>
      <c r="F39" s="17">
        <v>0.41490100000000002</v>
      </c>
      <c r="G39" s="156">
        <v>0.56495519999999999</v>
      </c>
      <c r="H39" s="248">
        <v>0.2285422</v>
      </c>
      <c r="I39" s="17">
        <v>0.53668479999999996</v>
      </c>
      <c r="J39" s="156">
        <v>0.6977833</v>
      </c>
      <c r="K39" s="253">
        <v>0.20379630000000001</v>
      </c>
      <c r="L39" s="43">
        <v>2.8460700000000001</v>
      </c>
      <c r="M39" s="169">
        <v>30.903880000000001</v>
      </c>
      <c r="N39" s="253">
        <v>9.5217399999999994E-2</v>
      </c>
      <c r="O39" s="245">
        <v>1.150817</v>
      </c>
      <c r="P39" s="246">
        <v>16.676760000000002</v>
      </c>
    </row>
    <row r="40" spans="1:16" x14ac:dyDescent="0.25">
      <c r="A40" s="240">
        <v>1947</v>
      </c>
      <c r="B40" s="248">
        <v>0.1612971</v>
      </c>
      <c r="C40" s="17">
        <v>0.27429759999999997</v>
      </c>
      <c r="D40" s="156">
        <v>0.45977010000000001</v>
      </c>
      <c r="E40" s="248">
        <v>0.20786679999999999</v>
      </c>
      <c r="F40" s="17">
        <v>0.3312522</v>
      </c>
      <c r="G40" s="156">
        <v>0.3877874</v>
      </c>
      <c r="H40" s="248">
        <v>0.29076049999999998</v>
      </c>
      <c r="I40" s="17">
        <v>0.4606693</v>
      </c>
      <c r="J40" s="156">
        <v>0.4816877</v>
      </c>
      <c r="K40" s="253">
        <v>0.20250380000000001</v>
      </c>
      <c r="L40" s="43">
        <v>2.2968259999999998</v>
      </c>
      <c r="M40" s="169">
        <v>22.139299999999999</v>
      </c>
      <c r="N40" s="253">
        <v>0.122667</v>
      </c>
      <c r="O40" s="245">
        <v>1.3222879999999999</v>
      </c>
      <c r="P40" s="246">
        <v>23.678750000000001</v>
      </c>
    </row>
    <row r="41" spans="1:16" x14ac:dyDescent="0.25">
      <c r="A41" s="240">
        <v>1952</v>
      </c>
      <c r="B41" s="248">
        <v>0.1476191</v>
      </c>
      <c r="C41" s="17">
        <v>0.22753129999999999</v>
      </c>
      <c r="D41" s="156">
        <v>0.36</v>
      </c>
      <c r="E41" s="248">
        <v>0.2027069</v>
      </c>
      <c r="F41" s="17">
        <v>0.26746360000000002</v>
      </c>
      <c r="G41" s="156">
        <v>0.36498589999999997</v>
      </c>
      <c r="H41" s="248">
        <v>0.29236780000000001</v>
      </c>
      <c r="I41" s="17">
        <v>0.4385232</v>
      </c>
      <c r="J41" s="156">
        <v>0.51382899999999998</v>
      </c>
      <c r="K41" s="253">
        <v>0.15997939999999999</v>
      </c>
      <c r="L41" s="43">
        <v>1.4301729999999999</v>
      </c>
      <c r="M41" s="169">
        <v>9.6985489999999999</v>
      </c>
      <c r="N41" s="253">
        <v>8.8620400000000002E-2</v>
      </c>
      <c r="O41" s="245">
        <v>0.93277259999999995</v>
      </c>
      <c r="P41" s="246">
        <v>7.5663910000000003</v>
      </c>
    </row>
    <row r="42" spans="1:16" x14ac:dyDescent="0.25">
      <c r="A42" s="240">
        <v>1957</v>
      </c>
      <c r="B42" s="248">
        <v>0.1674728</v>
      </c>
      <c r="C42" s="17">
        <v>0.28348600000000002</v>
      </c>
      <c r="D42" s="156">
        <v>0.40909089999999998</v>
      </c>
      <c r="E42" s="248">
        <v>0.1998509</v>
      </c>
      <c r="F42" s="17">
        <v>0.32751239999999998</v>
      </c>
      <c r="G42" s="156">
        <v>0.4193093</v>
      </c>
      <c r="H42" s="248">
        <v>0.28692899999999999</v>
      </c>
      <c r="I42" s="17">
        <v>0.46613939999999998</v>
      </c>
      <c r="J42" s="156">
        <v>0.64246990000000004</v>
      </c>
      <c r="K42" s="253">
        <v>0.16884260000000001</v>
      </c>
      <c r="L42" s="43">
        <v>1.4299919999999999</v>
      </c>
      <c r="M42" s="169">
        <v>8.7625030000000006</v>
      </c>
      <c r="N42" s="253">
        <v>0.1016891</v>
      </c>
      <c r="O42" s="245">
        <v>0.78210860000000004</v>
      </c>
      <c r="P42" s="246">
        <v>6.1329180000000001</v>
      </c>
    </row>
    <row r="43" spans="1:16" ht="15.6" thickBot="1" x14ac:dyDescent="0.3">
      <c r="A43" s="241">
        <v>1962</v>
      </c>
      <c r="B43" s="249"/>
      <c r="C43" s="108"/>
      <c r="D43" s="192"/>
      <c r="E43" s="249"/>
      <c r="F43" s="108"/>
      <c r="G43" s="192"/>
      <c r="H43" s="249"/>
      <c r="I43" s="108"/>
      <c r="J43" s="192"/>
      <c r="K43" s="254"/>
      <c r="L43" s="255"/>
      <c r="M43" s="256"/>
      <c r="N43" s="254"/>
      <c r="O43" s="257"/>
      <c r="P43" s="258"/>
    </row>
    <row r="44" spans="1:16" ht="16.2" thickTop="1" thickBot="1" x14ac:dyDescent="0.3">
      <c r="A44" s="165"/>
      <c r="B44" s="17"/>
      <c r="C44" s="17"/>
      <c r="D44" s="18"/>
      <c r="E44" s="17"/>
      <c r="F44" s="17"/>
      <c r="G44" s="17"/>
      <c r="H44" s="16"/>
      <c r="I44" s="17"/>
      <c r="J44" s="18"/>
      <c r="K44" s="17"/>
      <c r="L44" s="17"/>
      <c r="M44" s="18"/>
      <c r="N44" s="17"/>
      <c r="O44" s="195"/>
      <c r="P44" s="196"/>
    </row>
    <row r="45" spans="1:16" ht="16.2" thickTop="1" x14ac:dyDescent="0.25">
      <c r="A45" s="260"/>
      <c r="B45" s="685" t="s">
        <v>554</v>
      </c>
      <c r="C45" s="686"/>
      <c r="D45" s="687"/>
      <c r="E45" s="685" t="s">
        <v>559</v>
      </c>
      <c r="F45" s="688"/>
      <c r="G45" s="689"/>
      <c r="H45" s="685" t="s">
        <v>561</v>
      </c>
      <c r="I45" s="688"/>
      <c r="J45" s="689"/>
      <c r="K45" s="685" t="s">
        <v>560</v>
      </c>
      <c r="L45" s="686"/>
      <c r="M45" s="687"/>
      <c r="N45" s="685" t="s">
        <v>562</v>
      </c>
      <c r="O45" s="686"/>
      <c r="P45" s="687"/>
    </row>
    <row r="46" spans="1:16" x14ac:dyDescent="0.25">
      <c r="A46" s="681"/>
      <c r="B46" s="599" t="s">
        <v>558</v>
      </c>
      <c r="C46" s="645" t="s">
        <v>552</v>
      </c>
      <c r="D46" s="662" t="s">
        <v>553</v>
      </c>
      <c r="E46" s="599" t="s">
        <v>558</v>
      </c>
      <c r="F46" s="645" t="s">
        <v>552</v>
      </c>
      <c r="G46" s="662" t="s">
        <v>553</v>
      </c>
      <c r="H46" s="599" t="s">
        <v>558</v>
      </c>
      <c r="I46" s="645" t="s">
        <v>552</v>
      </c>
      <c r="J46" s="662" t="s">
        <v>553</v>
      </c>
      <c r="K46" s="599" t="s">
        <v>558</v>
      </c>
      <c r="L46" s="645" t="s">
        <v>552</v>
      </c>
      <c r="M46" s="662" t="s">
        <v>553</v>
      </c>
      <c r="N46" s="599" t="s">
        <v>558</v>
      </c>
      <c r="O46" s="645" t="s">
        <v>552</v>
      </c>
      <c r="P46" s="662" t="s">
        <v>553</v>
      </c>
    </row>
    <row r="47" spans="1:16" x14ac:dyDescent="0.25">
      <c r="A47" s="682"/>
      <c r="B47" s="678"/>
      <c r="C47" s="679"/>
      <c r="D47" s="680"/>
      <c r="E47" s="678"/>
      <c r="F47" s="679"/>
      <c r="G47" s="680"/>
      <c r="H47" s="678"/>
      <c r="I47" s="679"/>
      <c r="J47" s="680"/>
      <c r="K47" s="678"/>
      <c r="L47" s="679"/>
      <c r="M47" s="680"/>
      <c r="N47" s="678"/>
      <c r="O47" s="679"/>
      <c r="P47" s="680"/>
    </row>
    <row r="48" spans="1:16" ht="1.95" customHeight="1" x14ac:dyDescent="0.25">
      <c r="A48" s="240">
        <v>1872</v>
      </c>
      <c r="B48" s="84" t="s">
        <v>563</v>
      </c>
      <c r="C48" s="57" t="s">
        <v>556</v>
      </c>
      <c r="D48" s="85" t="s">
        <v>557</v>
      </c>
      <c r="E48" s="5" t="s">
        <v>563</v>
      </c>
      <c r="F48" s="5" t="s">
        <v>556</v>
      </c>
      <c r="G48" s="5" t="s">
        <v>557</v>
      </c>
      <c r="H48" s="5" t="s">
        <v>563</v>
      </c>
      <c r="I48" s="5" t="s">
        <v>556</v>
      </c>
      <c r="J48" s="5" t="s">
        <v>557</v>
      </c>
      <c r="K48" s="5" t="s">
        <v>563</v>
      </c>
      <c r="L48" s="5" t="s">
        <v>556</v>
      </c>
      <c r="M48" s="5" t="s">
        <v>557</v>
      </c>
      <c r="N48" s="5" t="s">
        <v>563</v>
      </c>
      <c r="O48" s="5" t="s">
        <v>556</v>
      </c>
      <c r="P48" s="218" t="s">
        <v>557</v>
      </c>
    </row>
    <row r="49" spans="1:16" x14ac:dyDescent="0.25">
      <c r="A49" s="240">
        <v>1872</v>
      </c>
      <c r="B49" s="16">
        <v>0.25064890000000001</v>
      </c>
      <c r="C49" s="17">
        <v>0.48951810000000001</v>
      </c>
      <c r="D49" s="18">
        <v>0.62365579999999998</v>
      </c>
      <c r="E49" s="16">
        <v>0.24545790000000001</v>
      </c>
      <c r="F49" s="17">
        <v>0.45633109999999999</v>
      </c>
      <c r="G49" s="18">
        <v>0.61400750000000004</v>
      </c>
      <c r="H49" s="17">
        <v>0.2473118</v>
      </c>
      <c r="I49" s="17">
        <v>0.46647090000000002</v>
      </c>
      <c r="J49" s="18">
        <v>0.60581649999999998</v>
      </c>
      <c r="K49" s="17">
        <v>0.23915459999999999</v>
      </c>
      <c r="L49" s="17">
        <v>0.44982129999999998</v>
      </c>
      <c r="M49" s="18">
        <v>0.59721000000000002</v>
      </c>
      <c r="N49" s="17">
        <v>0.23544680000000001</v>
      </c>
      <c r="O49" s="17">
        <v>0.4671901</v>
      </c>
      <c r="P49" s="156">
        <v>0.58806499999999995</v>
      </c>
    </row>
    <row r="50" spans="1:16" x14ac:dyDescent="0.25">
      <c r="A50" s="240">
        <v>1882</v>
      </c>
      <c r="B50" s="16">
        <v>0.27752640000000001</v>
      </c>
      <c r="C50" s="17">
        <v>0.46549980000000002</v>
      </c>
      <c r="D50" s="18">
        <v>0.61104139999999996</v>
      </c>
      <c r="E50" s="16">
        <v>0.27344030000000003</v>
      </c>
      <c r="F50" s="17">
        <v>0.45119999999999999</v>
      </c>
      <c r="G50" s="18">
        <v>0.60452899999999998</v>
      </c>
      <c r="H50" s="17">
        <v>0.26732479999999997</v>
      </c>
      <c r="I50" s="17">
        <v>0.42643219999999998</v>
      </c>
      <c r="J50" s="18">
        <v>0.58026180000000005</v>
      </c>
      <c r="K50" s="17">
        <v>0.27294669999999999</v>
      </c>
      <c r="L50" s="17">
        <v>0.41541830000000002</v>
      </c>
      <c r="M50" s="18">
        <v>0.57776680000000002</v>
      </c>
      <c r="N50" s="17">
        <v>0.26375979999999999</v>
      </c>
      <c r="O50" s="17">
        <v>0.407522</v>
      </c>
      <c r="P50" s="156">
        <v>0.54877569999999998</v>
      </c>
    </row>
    <row r="51" spans="1:16" x14ac:dyDescent="0.25">
      <c r="A51" s="240">
        <v>1892</v>
      </c>
      <c r="B51" s="16">
        <v>0.27927590000000002</v>
      </c>
      <c r="C51" s="17">
        <v>0.46851789999999999</v>
      </c>
      <c r="D51" s="18">
        <v>0.60845570000000004</v>
      </c>
      <c r="E51" s="16">
        <v>0.27076460000000002</v>
      </c>
      <c r="F51" s="17">
        <v>0.45897460000000001</v>
      </c>
      <c r="G51" s="18">
        <v>0.59817100000000001</v>
      </c>
      <c r="H51" s="17">
        <v>0.27160230000000002</v>
      </c>
      <c r="I51" s="17">
        <v>0.40719030000000001</v>
      </c>
      <c r="J51" s="18">
        <v>0.57337490000000002</v>
      </c>
      <c r="K51" s="17">
        <v>0.26301000000000002</v>
      </c>
      <c r="L51" s="17">
        <v>0.39828150000000001</v>
      </c>
      <c r="M51" s="18">
        <v>0.56963430000000004</v>
      </c>
      <c r="N51" s="17">
        <v>0.26087539999999998</v>
      </c>
      <c r="O51" s="17">
        <v>0.4112576</v>
      </c>
      <c r="P51" s="156">
        <v>0.52508719999999998</v>
      </c>
    </row>
    <row r="52" spans="1:16" x14ac:dyDescent="0.25">
      <c r="A52" s="240">
        <v>1897</v>
      </c>
      <c r="B52" s="16">
        <v>0.27452019999999999</v>
      </c>
      <c r="C52" s="17">
        <v>0.52750730000000001</v>
      </c>
      <c r="D52" s="18">
        <v>0.68106219999999995</v>
      </c>
      <c r="E52" s="16">
        <v>0.26599149999999999</v>
      </c>
      <c r="F52" s="17">
        <v>0.51093580000000005</v>
      </c>
      <c r="G52" s="18">
        <v>0.67025290000000004</v>
      </c>
      <c r="H52" s="17">
        <v>0.26465880000000003</v>
      </c>
      <c r="I52" s="17">
        <v>0.4953977</v>
      </c>
      <c r="J52" s="18">
        <v>0.66824229999999996</v>
      </c>
      <c r="K52" s="17">
        <v>0.26199359999999999</v>
      </c>
      <c r="L52" s="17">
        <v>0.47355510000000001</v>
      </c>
      <c r="M52" s="18">
        <v>0.62562180000000001</v>
      </c>
      <c r="N52" s="17">
        <v>0.25479740000000001</v>
      </c>
      <c r="O52" s="17">
        <v>0.42601169999999999</v>
      </c>
      <c r="P52" s="156">
        <v>0.59030329999999998</v>
      </c>
    </row>
    <row r="53" spans="1:16" x14ac:dyDescent="0.25">
      <c r="A53" s="240">
        <v>1907</v>
      </c>
      <c r="B53" s="16">
        <v>0.31983040000000001</v>
      </c>
      <c r="C53" s="17">
        <v>0.59161730000000001</v>
      </c>
      <c r="D53" s="18">
        <v>0.70465219999999995</v>
      </c>
      <c r="E53" s="16">
        <v>0.31417800000000001</v>
      </c>
      <c r="F53" s="17">
        <v>0.56713159999999996</v>
      </c>
      <c r="G53" s="18">
        <v>0.69011140000000004</v>
      </c>
      <c r="H53" s="17">
        <v>0.31417800000000001</v>
      </c>
      <c r="I53" s="17">
        <v>0.56480090000000005</v>
      </c>
      <c r="J53" s="18">
        <v>0.68144720000000003</v>
      </c>
      <c r="K53" s="17">
        <v>0.31088080000000001</v>
      </c>
      <c r="L53" s="17">
        <v>0.54325250000000003</v>
      </c>
      <c r="M53" s="18">
        <v>0.66029070000000001</v>
      </c>
      <c r="N53" s="17">
        <v>0.30428640000000001</v>
      </c>
      <c r="O53" s="17">
        <v>0.477518</v>
      </c>
      <c r="P53" s="156">
        <v>0.59302440000000001</v>
      </c>
    </row>
    <row r="54" spans="1:16" x14ac:dyDescent="0.25">
      <c r="A54" s="240">
        <v>1912</v>
      </c>
      <c r="B54" s="16">
        <v>0.25622859999999997</v>
      </c>
      <c r="C54" s="17">
        <v>0.55593360000000003</v>
      </c>
      <c r="D54" s="18">
        <v>0.69717039999999997</v>
      </c>
      <c r="E54" s="16">
        <v>0.2559844</v>
      </c>
      <c r="F54" s="17">
        <v>0.57753529999999997</v>
      </c>
      <c r="G54" s="18">
        <v>0.69765080000000002</v>
      </c>
      <c r="H54" s="17">
        <v>0.2437714</v>
      </c>
      <c r="I54" s="17">
        <v>0.52599450000000003</v>
      </c>
      <c r="J54" s="18">
        <v>0.67785039999999996</v>
      </c>
      <c r="K54" s="17">
        <v>0.24279429999999999</v>
      </c>
      <c r="L54" s="17">
        <v>0.45268649999999999</v>
      </c>
      <c r="M54" s="18">
        <v>0.64926090000000003</v>
      </c>
      <c r="N54" s="17">
        <v>0.23839769999999999</v>
      </c>
      <c r="O54" s="17">
        <v>0.45064650000000001</v>
      </c>
      <c r="P54" s="156">
        <v>0.58640360000000002</v>
      </c>
    </row>
    <row r="55" spans="1:16" x14ac:dyDescent="0.25">
      <c r="A55" s="240">
        <v>1922</v>
      </c>
      <c r="B55" s="16">
        <v>0.29147489999999998</v>
      </c>
      <c r="C55" s="17">
        <v>0.50636700000000001</v>
      </c>
      <c r="D55" s="18">
        <v>0.63120270000000001</v>
      </c>
      <c r="E55" s="16">
        <v>0.2857769</v>
      </c>
      <c r="F55" s="17">
        <v>0.50762669999999999</v>
      </c>
      <c r="G55" s="18">
        <v>0.62758139999999996</v>
      </c>
      <c r="H55" s="17">
        <v>0.28358539999999999</v>
      </c>
      <c r="I55" s="17">
        <v>0.45411200000000002</v>
      </c>
      <c r="J55" s="18">
        <v>0.60438369999999997</v>
      </c>
      <c r="K55" s="17">
        <v>0.28818759999999999</v>
      </c>
      <c r="L55" s="17">
        <v>0.46636610000000001</v>
      </c>
      <c r="M55" s="18">
        <v>0.58684239999999999</v>
      </c>
      <c r="N55" s="17">
        <v>0.27964060000000002</v>
      </c>
      <c r="O55" s="17">
        <v>0.44507999999999998</v>
      </c>
      <c r="P55" s="156">
        <v>0.57418610000000003</v>
      </c>
    </row>
    <row r="56" spans="1:16" x14ac:dyDescent="0.25">
      <c r="A56" s="240">
        <v>1927</v>
      </c>
      <c r="B56" s="16">
        <v>0.22190009999999999</v>
      </c>
      <c r="C56" s="17">
        <v>0.40869699999999998</v>
      </c>
      <c r="D56" s="18">
        <v>0.55821500000000002</v>
      </c>
      <c r="E56" s="16">
        <v>0.22011600000000001</v>
      </c>
      <c r="F56" s="17">
        <v>0.38453399999999999</v>
      </c>
      <c r="G56" s="18">
        <v>0.53707150000000003</v>
      </c>
      <c r="H56" s="17">
        <v>0.22078500000000001</v>
      </c>
      <c r="I56" s="17">
        <v>0.35533599999999999</v>
      </c>
      <c r="J56" s="18">
        <v>0.5426069</v>
      </c>
      <c r="K56" s="17">
        <v>0.21721679999999999</v>
      </c>
      <c r="L56" s="17">
        <v>0.36307080000000003</v>
      </c>
      <c r="M56" s="18">
        <v>0.51359569999999999</v>
      </c>
      <c r="N56" s="17">
        <v>0.21231040000000001</v>
      </c>
      <c r="O56" s="17">
        <v>0.42053119999999999</v>
      </c>
      <c r="P56" s="156">
        <v>0.53933450000000005</v>
      </c>
    </row>
    <row r="57" spans="1:16" x14ac:dyDescent="0.25">
      <c r="A57" s="240">
        <v>1932</v>
      </c>
      <c r="B57" s="16">
        <v>0.23219219999999999</v>
      </c>
      <c r="C57" s="17">
        <v>0.46527020000000002</v>
      </c>
      <c r="D57" s="18">
        <v>0.55215029999999998</v>
      </c>
      <c r="E57" s="16">
        <v>0.2311291</v>
      </c>
      <c r="F57" s="17">
        <v>0.44012109999999999</v>
      </c>
      <c r="G57" s="18">
        <v>0.54360249999999999</v>
      </c>
      <c r="H57" s="17">
        <v>0.22793959999999999</v>
      </c>
      <c r="I57" s="17">
        <v>0.42392449999999998</v>
      </c>
      <c r="J57" s="18">
        <v>0.53453669999999998</v>
      </c>
      <c r="K57" s="17">
        <v>0.22496279999999999</v>
      </c>
      <c r="L57" s="17">
        <v>0.40452749999999998</v>
      </c>
      <c r="M57" s="18">
        <v>0.52407210000000004</v>
      </c>
      <c r="N57" s="17">
        <v>0.2260259</v>
      </c>
      <c r="O57" s="17">
        <v>0.40940159999999998</v>
      </c>
      <c r="P57" s="156">
        <v>0.5067855</v>
      </c>
    </row>
    <row r="58" spans="1:16" x14ac:dyDescent="0.25">
      <c r="A58" s="240">
        <v>1937</v>
      </c>
      <c r="B58" s="16">
        <v>0.19440350000000001</v>
      </c>
      <c r="C58" s="17">
        <v>0.47338370000000002</v>
      </c>
      <c r="D58" s="18">
        <v>0.60620059999999998</v>
      </c>
      <c r="E58" s="16">
        <v>0.1912739</v>
      </c>
      <c r="F58" s="17">
        <v>0.47123389999999998</v>
      </c>
      <c r="G58" s="18">
        <v>0.59989210000000004</v>
      </c>
      <c r="H58" s="17">
        <v>0.1899853</v>
      </c>
      <c r="I58" s="17">
        <v>0.4514474</v>
      </c>
      <c r="J58" s="18">
        <v>0.58165069999999996</v>
      </c>
      <c r="K58" s="17">
        <v>0.18943299999999999</v>
      </c>
      <c r="L58" s="17">
        <v>0.44279210000000002</v>
      </c>
      <c r="M58" s="18">
        <v>0.57408389999999998</v>
      </c>
      <c r="N58" s="17">
        <v>0.1837261</v>
      </c>
      <c r="O58" s="17">
        <v>0.44422859999999997</v>
      </c>
      <c r="P58" s="156">
        <v>0.54878389999999999</v>
      </c>
    </row>
    <row r="59" spans="1:16" x14ac:dyDescent="0.25">
      <c r="A59" s="240">
        <v>1942</v>
      </c>
      <c r="B59" s="16">
        <v>0.196716</v>
      </c>
      <c r="C59" s="17">
        <v>0.48958550000000001</v>
      </c>
      <c r="D59" s="18">
        <v>0.61441999999999997</v>
      </c>
      <c r="E59" s="16">
        <v>0.1935856</v>
      </c>
      <c r="F59" s="17">
        <v>0.48195480000000002</v>
      </c>
      <c r="G59" s="18">
        <v>0.61386609999999997</v>
      </c>
      <c r="H59" s="17">
        <v>0.1885278</v>
      </c>
      <c r="I59" s="17">
        <v>0.4650031</v>
      </c>
      <c r="J59" s="18">
        <v>0.60550700000000002</v>
      </c>
      <c r="K59" s="17">
        <v>0.19008829999999999</v>
      </c>
      <c r="L59" s="17">
        <v>0.45227830000000002</v>
      </c>
      <c r="M59" s="18">
        <v>0.58980730000000003</v>
      </c>
      <c r="N59" s="17">
        <v>0.18778790000000001</v>
      </c>
      <c r="O59" s="17">
        <v>0.47661419999999999</v>
      </c>
      <c r="P59" s="156">
        <v>0.59548279999999998</v>
      </c>
    </row>
    <row r="60" spans="1:16" x14ac:dyDescent="0.25">
      <c r="A60" s="240">
        <v>1947</v>
      </c>
      <c r="B60" s="16">
        <v>0.18770029999999999</v>
      </c>
      <c r="C60" s="17">
        <v>0.34376440000000003</v>
      </c>
      <c r="D60" s="18">
        <v>0.44946009999999997</v>
      </c>
      <c r="E60" s="16">
        <v>0.1864952</v>
      </c>
      <c r="F60" s="17">
        <v>0.33726810000000002</v>
      </c>
      <c r="G60" s="18">
        <v>0.44401879999999999</v>
      </c>
      <c r="H60" s="17">
        <v>0.18259500000000001</v>
      </c>
      <c r="I60" s="17">
        <v>0.32403009999999999</v>
      </c>
      <c r="J60" s="18">
        <v>0.43689359999999999</v>
      </c>
      <c r="K60" s="17">
        <v>0.18487149999999999</v>
      </c>
      <c r="L60" s="17">
        <v>0.32002639999999999</v>
      </c>
      <c r="M60" s="18">
        <v>0.43387959999999998</v>
      </c>
      <c r="N60" s="17">
        <v>0.17743110000000001</v>
      </c>
      <c r="O60" s="17">
        <v>0.27356609999999998</v>
      </c>
      <c r="P60" s="156">
        <v>0.37536920000000001</v>
      </c>
    </row>
    <row r="61" spans="1:16" x14ac:dyDescent="0.25">
      <c r="A61" s="240">
        <v>1952</v>
      </c>
      <c r="B61" s="16">
        <v>0.16974829999999999</v>
      </c>
      <c r="C61" s="17">
        <v>0.29121049999999998</v>
      </c>
      <c r="D61" s="18">
        <v>0.44285720000000001</v>
      </c>
      <c r="E61" s="16">
        <v>0.17000509999999999</v>
      </c>
      <c r="F61" s="17">
        <v>0.28834300000000002</v>
      </c>
      <c r="G61" s="18">
        <v>0.43856970000000001</v>
      </c>
      <c r="H61" s="17">
        <v>0.16949149999999999</v>
      </c>
      <c r="I61" s="17">
        <v>0.2841129</v>
      </c>
      <c r="J61" s="18">
        <v>0.4307957</v>
      </c>
      <c r="K61" s="17">
        <v>0.16769390000000001</v>
      </c>
      <c r="L61" s="17">
        <v>0.26586189999999998</v>
      </c>
      <c r="M61" s="18">
        <v>0.41265760000000001</v>
      </c>
      <c r="N61" s="17">
        <v>0.17026189999999999</v>
      </c>
      <c r="O61" s="17">
        <v>0.28071289999999999</v>
      </c>
      <c r="P61" s="156">
        <v>0.4182051</v>
      </c>
    </row>
    <row r="62" spans="1:16" x14ac:dyDescent="0.25">
      <c r="A62" s="240">
        <v>1957</v>
      </c>
      <c r="B62" s="16">
        <v>0.20271310000000001</v>
      </c>
      <c r="C62" s="17">
        <v>0.3463908</v>
      </c>
      <c r="D62" s="18">
        <v>0.51182830000000001</v>
      </c>
      <c r="E62" s="16">
        <v>0.20264199999999999</v>
      </c>
      <c r="F62" s="17">
        <v>0.34375280000000003</v>
      </c>
      <c r="G62" s="18">
        <v>0.49617</v>
      </c>
      <c r="H62" s="17">
        <v>0.20330680000000001</v>
      </c>
      <c r="I62" s="17">
        <v>0.33892630000000001</v>
      </c>
      <c r="J62" s="18">
        <v>0.51600409999999997</v>
      </c>
      <c r="K62" s="17">
        <v>0.20469319999999999</v>
      </c>
      <c r="L62" s="17">
        <v>0.34649360000000001</v>
      </c>
      <c r="M62" s="18">
        <v>0.48844789999999999</v>
      </c>
      <c r="N62" s="17">
        <v>0.201433</v>
      </c>
      <c r="O62" s="17">
        <v>0.36882680000000001</v>
      </c>
      <c r="P62" s="156">
        <v>0.50331429999999999</v>
      </c>
    </row>
    <row r="63" spans="1:16" ht="15.6" thickBot="1" x14ac:dyDescent="0.3">
      <c r="A63" s="241">
        <v>1962</v>
      </c>
      <c r="B63" s="16"/>
      <c r="C63" s="17"/>
      <c r="D63" s="18"/>
      <c r="E63" s="16"/>
      <c r="F63" s="17"/>
      <c r="G63" s="18"/>
      <c r="H63" s="17"/>
      <c r="I63" s="17"/>
      <c r="J63" s="18"/>
      <c r="K63" s="17"/>
      <c r="L63" s="17"/>
      <c r="M63" s="18"/>
      <c r="N63" s="17"/>
      <c r="O63" s="17"/>
      <c r="P63" s="156"/>
    </row>
    <row r="64" spans="1:16" ht="16.2" thickTop="1" thickBot="1" x14ac:dyDescent="0.3">
      <c r="A64" s="528" t="s">
        <v>592</v>
      </c>
      <c r="B64" s="529"/>
      <c r="C64" s="529"/>
      <c r="D64" s="529"/>
      <c r="E64" s="529"/>
      <c r="F64" s="529"/>
      <c r="G64" s="529"/>
      <c r="H64" s="529"/>
      <c r="I64" s="600"/>
      <c r="J64" s="600"/>
      <c r="K64" s="600"/>
      <c r="L64" s="600"/>
      <c r="M64" s="600"/>
      <c r="N64" s="600"/>
      <c r="O64" s="600"/>
      <c r="P64" s="548"/>
    </row>
    <row r="65" ht="15.6" thickTop="1" x14ac:dyDescent="0.25"/>
  </sheetData>
  <mergeCells count="64">
    <mergeCell ref="N46:N47"/>
    <mergeCell ref="O26:O27"/>
    <mergeCell ref="P46:P47"/>
    <mergeCell ref="A64:P64"/>
    <mergeCell ref="G46:G47"/>
    <mergeCell ref="H46:H47"/>
    <mergeCell ref="I46:I47"/>
    <mergeCell ref="J46:J47"/>
    <mergeCell ref="K46:K47"/>
    <mergeCell ref="L46:L47"/>
    <mergeCell ref="A46:A47"/>
    <mergeCell ref="B46:B47"/>
    <mergeCell ref="C46:C47"/>
    <mergeCell ref="D46:D47"/>
    <mergeCell ref="E46:E47"/>
    <mergeCell ref="F46:F47"/>
    <mergeCell ref="M46:M47"/>
    <mergeCell ref="J26:J27"/>
    <mergeCell ref="K26:K27"/>
    <mergeCell ref="L26:L27"/>
    <mergeCell ref="M26:M27"/>
    <mergeCell ref="N26:N27"/>
    <mergeCell ref="B45:D45"/>
    <mergeCell ref="E45:G45"/>
    <mergeCell ref="H45:J45"/>
    <mergeCell ref="K45:M45"/>
    <mergeCell ref="N45:P45"/>
    <mergeCell ref="O46:O47"/>
    <mergeCell ref="N25:P25"/>
    <mergeCell ref="A26:A27"/>
    <mergeCell ref="B26:B27"/>
    <mergeCell ref="C26:C27"/>
    <mergeCell ref="D26:D27"/>
    <mergeCell ref="E26:E27"/>
    <mergeCell ref="F26:F27"/>
    <mergeCell ref="G26:G27"/>
    <mergeCell ref="H26:H27"/>
    <mergeCell ref="I26:I27"/>
    <mergeCell ref="B25:D25"/>
    <mergeCell ref="E25:G25"/>
    <mergeCell ref="H25:J25"/>
    <mergeCell ref="K25:M25"/>
    <mergeCell ref="P26:P27"/>
    <mergeCell ref="I6:I7"/>
    <mergeCell ref="J6:J7"/>
    <mergeCell ref="K6:K7"/>
    <mergeCell ref="L6:L7"/>
    <mergeCell ref="M6:M7"/>
    <mergeCell ref="H6:H7"/>
    <mergeCell ref="A3:P3"/>
    <mergeCell ref="B4:N4"/>
    <mergeCell ref="B5:E5"/>
    <mergeCell ref="F5:I5"/>
    <mergeCell ref="J5:M5"/>
    <mergeCell ref="N5:N7"/>
    <mergeCell ref="O5:O7"/>
    <mergeCell ref="P5:P7"/>
    <mergeCell ref="A6:A7"/>
    <mergeCell ref="B6:B7"/>
    <mergeCell ref="C6:C7"/>
    <mergeCell ref="D6:D7"/>
    <mergeCell ref="E6:E7"/>
    <mergeCell ref="F6:F7"/>
    <mergeCell ref="G6:G7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5"/>
  <sheetViews>
    <sheetView workbookViewId="0">
      <selection activeCell="N9" sqref="N9:N22"/>
    </sheetView>
  </sheetViews>
  <sheetFormatPr baseColWidth="10" defaultColWidth="8.7265625" defaultRowHeight="15" x14ac:dyDescent="0.25"/>
  <cols>
    <col min="1" max="1" width="6.36328125" customWidth="1"/>
    <col min="2" max="2" width="7.1796875" customWidth="1"/>
    <col min="3" max="3" width="7.6328125" customWidth="1"/>
    <col min="4" max="5" width="6.36328125" customWidth="1"/>
    <col min="6" max="6" width="7.54296875" customWidth="1"/>
    <col min="7" max="7" width="9.36328125" customWidth="1"/>
    <col min="8" max="8" width="6.36328125" customWidth="1"/>
    <col min="9" max="9" width="9.6328125" customWidth="1"/>
    <col min="10" max="10" width="7.36328125" customWidth="1"/>
    <col min="11" max="16" width="6.36328125" customWidth="1"/>
  </cols>
  <sheetData>
    <row r="1" spans="1:16" x14ac:dyDescent="0.25">
      <c r="A1" s="75"/>
      <c r="B1" s="73"/>
      <c r="C1" s="73"/>
      <c r="D1" s="73"/>
      <c r="E1" s="73"/>
      <c r="F1" s="73"/>
      <c r="G1" s="73"/>
      <c r="H1" s="73"/>
      <c r="I1" s="73"/>
      <c r="J1" s="2"/>
      <c r="K1" s="2"/>
      <c r="L1" s="2"/>
      <c r="M1" s="2"/>
      <c r="N1" s="2"/>
    </row>
    <row r="2" spans="1:16" ht="15.6" thickBo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6" ht="33.6" customHeight="1" thickTop="1" x14ac:dyDescent="0.25">
      <c r="A3" s="580" t="s">
        <v>696</v>
      </c>
      <c r="B3" s="694"/>
      <c r="C3" s="694"/>
      <c r="D3" s="694"/>
      <c r="E3" s="694"/>
      <c r="F3" s="694"/>
      <c r="G3" s="694"/>
      <c r="H3" s="694"/>
      <c r="I3" s="694"/>
      <c r="J3" s="694"/>
      <c r="K3" s="694"/>
      <c r="L3" s="694"/>
      <c r="M3" s="694"/>
      <c r="N3" s="694"/>
      <c r="O3" s="695"/>
      <c r="P3" s="696"/>
    </row>
    <row r="4" spans="1:16" ht="16.2" thickBot="1" x14ac:dyDescent="0.3">
      <c r="A4" s="187"/>
      <c r="B4" s="537"/>
      <c r="C4" s="537"/>
      <c r="D4" s="537"/>
      <c r="E4" s="537"/>
      <c r="F4" s="537"/>
      <c r="G4" s="537"/>
      <c r="H4" s="537"/>
      <c r="I4" s="537"/>
      <c r="J4" s="537"/>
      <c r="K4" s="537"/>
      <c r="L4" s="537"/>
      <c r="M4" s="537"/>
      <c r="N4" s="537"/>
      <c r="O4" s="477"/>
      <c r="P4" s="141"/>
    </row>
    <row r="5" spans="1:16" ht="16.2" thickTop="1" x14ac:dyDescent="0.25">
      <c r="A5" s="238"/>
      <c r="B5" s="697" t="s">
        <v>591</v>
      </c>
      <c r="C5" s="698"/>
      <c r="D5" s="698"/>
      <c r="E5" s="699"/>
      <c r="F5" s="697" t="s">
        <v>319</v>
      </c>
      <c r="G5" s="688"/>
      <c r="H5" s="688"/>
      <c r="I5" s="689"/>
      <c r="J5" s="700" t="s">
        <v>320</v>
      </c>
      <c r="K5" s="640"/>
      <c r="L5" s="640"/>
      <c r="M5" s="641"/>
      <c r="N5" s="701" t="s">
        <v>306</v>
      </c>
      <c r="O5" s="702" t="s">
        <v>307</v>
      </c>
      <c r="P5" s="703" t="s">
        <v>308</v>
      </c>
    </row>
    <row r="6" spans="1:16" x14ac:dyDescent="0.25">
      <c r="A6" s="681"/>
      <c r="B6" s="683" t="s">
        <v>313</v>
      </c>
      <c r="C6" s="645" t="s">
        <v>314</v>
      </c>
      <c r="D6" s="704" t="s">
        <v>316</v>
      </c>
      <c r="E6" s="662" t="s">
        <v>309</v>
      </c>
      <c r="F6" s="683" t="s">
        <v>313</v>
      </c>
      <c r="G6" s="645" t="s">
        <v>314</v>
      </c>
      <c r="H6" s="645" t="s">
        <v>573</v>
      </c>
      <c r="I6" s="662" t="s">
        <v>315</v>
      </c>
      <c r="J6" s="683" t="s">
        <v>313</v>
      </c>
      <c r="K6" s="645" t="s">
        <v>314</v>
      </c>
      <c r="L6" s="645" t="s">
        <v>583</v>
      </c>
      <c r="M6" s="662" t="s">
        <v>315</v>
      </c>
      <c r="N6" s="693"/>
      <c r="O6" s="508"/>
      <c r="P6" s="564"/>
    </row>
    <row r="7" spans="1:16" ht="13.95" customHeight="1" x14ac:dyDescent="0.25">
      <c r="A7" s="682"/>
      <c r="B7" s="684"/>
      <c r="C7" s="679"/>
      <c r="D7" s="679"/>
      <c r="E7" s="564"/>
      <c r="F7" s="693"/>
      <c r="G7" s="508"/>
      <c r="H7" s="508"/>
      <c r="I7" s="564"/>
      <c r="J7" s="693"/>
      <c r="K7" s="508"/>
      <c r="L7" s="508"/>
      <c r="M7" s="564"/>
      <c r="N7" s="693"/>
      <c r="O7" s="508"/>
      <c r="P7" s="564"/>
    </row>
    <row r="8" spans="1:16" ht="3.6" customHeight="1" x14ac:dyDescent="0.25">
      <c r="A8" s="239" t="s">
        <v>594</v>
      </c>
      <c r="B8" s="112" t="s">
        <v>261</v>
      </c>
      <c r="C8" s="213" t="s">
        <v>542</v>
      </c>
      <c r="D8" s="213" t="s">
        <v>178</v>
      </c>
      <c r="E8" s="218" t="s">
        <v>563</v>
      </c>
      <c r="F8" s="165" t="s">
        <v>564</v>
      </c>
      <c r="G8" s="477" t="s">
        <v>565</v>
      </c>
      <c r="H8" s="477" t="s">
        <v>574</v>
      </c>
      <c r="I8" s="141" t="s">
        <v>575</v>
      </c>
      <c r="J8" s="165" t="s">
        <v>566</v>
      </c>
      <c r="K8" s="477" t="s">
        <v>567</v>
      </c>
      <c r="L8" s="477" t="s">
        <v>576</v>
      </c>
      <c r="M8" s="141" t="s">
        <v>577</v>
      </c>
      <c r="N8" s="233"/>
      <c r="O8" s="57"/>
      <c r="P8" s="218"/>
    </row>
    <row r="9" spans="1:16" ht="15.6" x14ac:dyDescent="0.25">
      <c r="A9" s="240">
        <v>1872</v>
      </c>
      <c r="B9" s="235">
        <v>69491.56</v>
      </c>
      <c r="C9" s="214">
        <v>151549.9</v>
      </c>
      <c r="D9" s="57">
        <v>2.1808390000000002</v>
      </c>
      <c r="E9" s="156">
        <v>0.29106409999999999</v>
      </c>
      <c r="F9" s="226">
        <v>141775.79999999999</v>
      </c>
      <c r="G9" s="215">
        <v>498351.6</v>
      </c>
      <c r="H9" s="57">
        <v>7.1927099999999999</v>
      </c>
      <c r="I9" s="227">
        <v>3.5150670000000002</v>
      </c>
      <c r="J9" s="226">
        <v>39814.18</v>
      </c>
      <c r="K9" s="215">
        <v>9165.2669999999998</v>
      </c>
      <c r="L9" s="57">
        <v>0.82892319999999997</v>
      </c>
      <c r="M9" s="227">
        <v>0.23020109999999999</v>
      </c>
      <c r="N9" s="234">
        <f>TableB1!E21*E9</f>
        <v>8.2915051552590782E-2</v>
      </c>
      <c r="O9" s="48">
        <f>E9*F9/B9</f>
        <v>0.59382528797425171</v>
      </c>
      <c r="P9" s="205">
        <f>O9+(1-E9)*K9/B9</f>
        <v>0.68732710041572376</v>
      </c>
    </row>
    <row r="10" spans="1:16" ht="15.6" x14ac:dyDescent="0.25">
      <c r="A10" s="240">
        <v>1882</v>
      </c>
      <c r="B10" s="235">
        <v>81218.55</v>
      </c>
      <c r="C10" s="214">
        <v>169266.7</v>
      </c>
      <c r="D10" s="57">
        <v>2.0840890000000001</v>
      </c>
      <c r="E10" s="156">
        <v>0.34326060000000003</v>
      </c>
      <c r="F10" s="226">
        <v>141029.20000000001</v>
      </c>
      <c r="G10" s="215">
        <v>470900.9</v>
      </c>
      <c r="H10" s="57">
        <v>5.9614010000000004</v>
      </c>
      <c r="I10" s="227">
        <v>3.339032</v>
      </c>
      <c r="J10" s="226">
        <v>49957.09</v>
      </c>
      <c r="K10" s="215">
        <v>11610.27</v>
      </c>
      <c r="L10" s="57">
        <v>0.88247350000000002</v>
      </c>
      <c r="M10" s="227">
        <v>0.23240479999999999</v>
      </c>
      <c r="N10" s="234">
        <f>TableB1!E23*E10</f>
        <v>8.7871250693568728E-2</v>
      </c>
      <c r="O10" s="48">
        <f t="shared" ref="O10:O22" si="0">E10*F10/B10</f>
        <v>0.59604324147032928</v>
      </c>
      <c r="P10" s="205">
        <f t="shared" ref="P10:P22" si="1">O10+(1-E10)*K10/B10</f>
        <v>0.68992477165817434</v>
      </c>
    </row>
    <row r="11" spans="1:16" ht="15.6" x14ac:dyDescent="0.25">
      <c r="A11" s="240">
        <v>1892</v>
      </c>
      <c r="B11" s="235">
        <v>105318.2</v>
      </c>
      <c r="C11" s="214">
        <v>205860.4</v>
      </c>
      <c r="D11" s="57">
        <v>1.9546520000000001</v>
      </c>
      <c r="E11" s="156">
        <v>0.31961630000000002</v>
      </c>
      <c r="F11" s="226">
        <v>181516.6</v>
      </c>
      <c r="G11" s="215">
        <v>602221.9</v>
      </c>
      <c r="H11" s="57">
        <v>6.9943070000000001</v>
      </c>
      <c r="I11" s="227">
        <v>3.3177240000000001</v>
      </c>
      <c r="J11" s="226">
        <v>69523.3</v>
      </c>
      <c r="K11" s="215">
        <v>19666.03</v>
      </c>
      <c r="L11" s="57">
        <v>0.98723959999999999</v>
      </c>
      <c r="M11" s="227">
        <v>0.2828696</v>
      </c>
      <c r="N11" s="234">
        <f>TableB1!E25*E11</f>
        <v>8.3435544288117447E-2</v>
      </c>
      <c r="O11" s="48">
        <f t="shared" si="0"/>
        <v>0.55086076367218584</v>
      </c>
      <c r="P11" s="205">
        <f t="shared" si="1"/>
        <v>0.67790856980361425</v>
      </c>
    </row>
    <row r="12" spans="1:16" ht="15.6" x14ac:dyDescent="0.25">
      <c r="A12" s="240">
        <v>1897</v>
      </c>
      <c r="B12" s="235">
        <v>107120.8</v>
      </c>
      <c r="C12" s="214">
        <v>240279</v>
      </c>
      <c r="D12" s="57">
        <v>2.2430659999999998</v>
      </c>
      <c r="E12" s="156">
        <v>0.31823030000000002</v>
      </c>
      <c r="F12" s="226">
        <v>212989.7</v>
      </c>
      <c r="G12" s="215">
        <v>714806.2</v>
      </c>
      <c r="H12" s="57">
        <v>8.221387</v>
      </c>
      <c r="I12" s="227">
        <v>3.3560599999999998</v>
      </c>
      <c r="J12" s="226">
        <v>57704.25</v>
      </c>
      <c r="K12" s="215">
        <v>18783.45</v>
      </c>
      <c r="L12" s="57">
        <v>0.72070690000000004</v>
      </c>
      <c r="M12" s="227">
        <v>0.32551239999999998</v>
      </c>
      <c r="N12" s="234">
        <f>TableB1!E26*E12</f>
        <v>8.3971914914895668E-2</v>
      </c>
      <c r="O12" s="48">
        <f t="shared" si="0"/>
        <v>0.63274150424483389</v>
      </c>
      <c r="P12" s="205">
        <f t="shared" si="1"/>
        <v>0.75228866101984859</v>
      </c>
    </row>
    <row r="13" spans="1:16" ht="15.6" x14ac:dyDescent="0.25">
      <c r="A13" s="240">
        <v>1907</v>
      </c>
      <c r="B13" s="235">
        <v>110607.6</v>
      </c>
      <c r="C13" s="214">
        <v>268013.90000000002</v>
      </c>
      <c r="D13" s="57">
        <v>2.4231060000000002</v>
      </c>
      <c r="E13" s="156">
        <v>0.36881770000000003</v>
      </c>
      <c r="F13" s="226">
        <v>197934.6</v>
      </c>
      <c r="G13" s="215">
        <v>699156.6</v>
      </c>
      <c r="H13" s="57">
        <v>7.268497</v>
      </c>
      <c r="I13" s="227">
        <v>3.53226</v>
      </c>
      <c r="J13" s="226">
        <v>59579.91</v>
      </c>
      <c r="K13" s="215">
        <v>16085.08</v>
      </c>
      <c r="L13" s="57">
        <v>0.73279950000000005</v>
      </c>
      <c r="M13" s="227">
        <v>0.26997490000000002</v>
      </c>
      <c r="N13" s="234">
        <f>TableB1!E27*E13</f>
        <v>0.10162790261488752</v>
      </c>
      <c r="O13" s="48">
        <f t="shared" si="0"/>
        <v>0.66000694276360761</v>
      </c>
      <c r="P13" s="205">
        <f t="shared" si="1"/>
        <v>0.75179645623360425</v>
      </c>
    </row>
    <row r="14" spans="1:16" ht="15.6" x14ac:dyDescent="0.25">
      <c r="A14" s="240">
        <v>1912</v>
      </c>
      <c r="B14" s="235">
        <v>123691.2</v>
      </c>
      <c r="C14" s="214">
        <v>283263.3</v>
      </c>
      <c r="D14" s="57">
        <v>2.2900860000000001</v>
      </c>
      <c r="E14" s="156">
        <v>0.31607229999999997</v>
      </c>
      <c r="F14" s="226">
        <v>257950.2</v>
      </c>
      <c r="G14" s="215">
        <v>863032.9</v>
      </c>
      <c r="H14" s="57">
        <v>9.2820199999999993</v>
      </c>
      <c r="I14" s="227">
        <v>3.3457349999999999</v>
      </c>
      <c r="J14" s="226">
        <v>61644.31</v>
      </c>
      <c r="K14" s="215">
        <v>15326.99</v>
      </c>
      <c r="L14" s="57">
        <v>0.82078269999999998</v>
      </c>
      <c r="M14" s="227">
        <v>0.248636</v>
      </c>
      <c r="N14" s="234">
        <f>TableB1!E29*E14</f>
        <v>8.8425852700918475E-2</v>
      </c>
      <c r="O14" s="48">
        <f t="shared" si="0"/>
        <v>0.65914885617942098</v>
      </c>
      <c r="P14" s="205">
        <f t="shared" si="1"/>
        <v>0.74389662334978557</v>
      </c>
    </row>
    <row r="15" spans="1:16" ht="15.6" x14ac:dyDescent="0.25">
      <c r="A15" s="240">
        <v>1922</v>
      </c>
      <c r="B15" s="235">
        <v>127120</v>
      </c>
      <c r="C15" s="214">
        <v>271032</v>
      </c>
      <c r="D15" s="57">
        <v>2.1320960000000002</v>
      </c>
      <c r="E15" s="156">
        <v>0.35437210000000002</v>
      </c>
      <c r="F15" s="226">
        <v>206396.2</v>
      </c>
      <c r="G15" s="215">
        <v>727421.1</v>
      </c>
      <c r="H15" s="57">
        <v>4.0961280000000002</v>
      </c>
      <c r="I15" s="227">
        <v>3.5243929999999999</v>
      </c>
      <c r="J15" s="226">
        <v>83606.86</v>
      </c>
      <c r="K15" s="215">
        <v>20529.18</v>
      </c>
      <c r="L15" s="57">
        <v>0.56328489999999998</v>
      </c>
      <c r="M15" s="227">
        <v>0.24554429999999999</v>
      </c>
      <c r="N15" s="234">
        <f>TableB1!E31*E15</f>
        <v>0.11482818984015844</v>
      </c>
      <c r="O15" s="48">
        <f t="shared" si="0"/>
        <v>0.57537016068297686</v>
      </c>
      <c r="P15" s="205">
        <f t="shared" si="1"/>
        <v>0.67963551131326327</v>
      </c>
    </row>
    <row r="16" spans="1:16" ht="15.6" x14ac:dyDescent="0.3">
      <c r="A16" s="240">
        <v>1927</v>
      </c>
      <c r="B16" s="235">
        <v>212793.5</v>
      </c>
      <c r="C16" s="214">
        <v>382738.3</v>
      </c>
      <c r="D16" s="57">
        <v>1.798638</v>
      </c>
      <c r="E16" s="156">
        <v>0.26895629999999998</v>
      </c>
      <c r="F16" s="226">
        <v>387721.8</v>
      </c>
      <c r="G16" s="216">
        <v>1315953</v>
      </c>
      <c r="H16" s="57">
        <v>4.3762429999999997</v>
      </c>
      <c r="I16" s="227">
        <v>3.3940649999999999</v>
      </c>
      <c r="J16" s="226">
        <v>148436</v>
      </c>
      <c r="K16" s="215">
        <v>39401.86</v>
      </c>
      <c r="L16" s="57">
        <v>0.59078980000000003</v>
      </c>
      <c r="M16" s="227">
        <v>0.26544669999999998</v>
      </c>
      <c r="N16" s="234">
        <f>TableB1!E32*E16</f>
        <v>9.1904665326633148E-2</v>
      </c>
      <c r="O16" s="48">
        <f t="shared" si="0"/>
        <v>0.49005360012096233</v>
      </c>
      <c r="P16" s="205">
        <f t="shared" si="1"/>
        <v>0.62541714046069075</v>
      </c>
    </row>
    <row r="17" spans="1:16" ht="15.6" x14ac:dyDescent="0.3">
      <c r="A17" s="240">
        <v>1932</v>
      </c>
      <c r="B17" s="235">
        <v>218305.2</v>
      </c>
      <c r="C17" s="214">
        <v>438484.1</v>
      </c>
      <c r="D17" s="57">
        <v>2.0085829999999998</v>
      </c>
      <c r="E17" s="156">
        <v>0.26706360000000001</v>
      </c>
      <c r="F17" s="226">
        <v>419695.1</v>
      </c>
      <c r="G17" s="216">
        <v>1572724</v>
      </c>
      <c r="H17" s="57">
        <v>3.8158430000000001</v>
      </c>
      <c r="I17" s="227">
        <v>3.7473019999999999</v>
      </c>
      <c r="J17" s="226">
        <v>144923.79999999999</v>
      </c>
      <c r="K17" s="215">
        <v>25195.599999999999</v>
      </c>
      <c r="L17" s="57">
        <v>0.44890649999999999</v>
      </c>
      <c r="M17" s="227">
        <v>0.17385410000000001</v>
      </c>
      <c r="N17" s="234">
        <f>TableB1!E33*E17</f>
        <v>0.10186121554290885</v>
      </c>
      <c r="O17" s="48">
        <f t="shared" si="0"/>
        <v>0.51343387289152986</v>
      </c>
      <c r="P17" s="205">
        <f t="shared" si="1"/>
        <v>0.59802540969340168</v>
      </c>
    </row>
    <row r="18" spans="1:16" ht="15.6" x14ac:dyDescent="0.3">
      <c r="A18" s="240">
        <v>1937</v>
      </c>
      <c r="B18" s="235">
        <v>208833.7</v>
      </c>
      <c r="C18" s="214">
        <v>439399.4</v>
      </c>
      <c r="D18" s="57">
        <v>2.1040640000000002</v>
      </c>
      <c r="E18" s="156">
        <v>0.23085420000000001</v>
      </c>
      <c r="F18" s="226">
        <v>495320.1</v>
      </c>
      <c r="G18" s="216">
        <v>1803736</v>
      </c>
      <c r="H18" s="57">
        <v>3.3884400000000001</v>
      </c>
      <c r="I18" s="227">
        <v>3.641556</v>
      </c>
      <c r="J18" s="226">
        <v>122846.6</v>
      </c>
      <c r="K18" s="215">
        <v>29902.55</v>
      </c>
      <c r="L18" s="57">
        <v>0.27903050000000001</v>
      </c>
      <c r="M18" s="227">
        <v>0.24341370000000001</v>
      </c>
      <c r="N18" s="234">
        <f>TableB1!E34*E18</f>
        <v>9.7529457100953315E-2</v>
      </c>
      <c r="O18" s="48">
        <f t="shared" si="0"/>
        <v>0.54754920029391807</v>
      </c>
      <c r="P18" s="205">
        <f t="shared" si="1"/>
        <v>0.65768190752359412</v>
      </c>
    </row>
    <row r="19" spans="1:16" ht="15.6" x14ac:dyDescent="0.3">
      <c r="A19" s="240">
        <v>1942</v>
      </c>
      <c r="B19" s="235">
        <v>429256.3</v>
      </c>
      <c r="C19" s="214">
        <v>936520.8</v>
      </c>
      <c r="D19" s="57">
        <v>2.1817289999999998</v>
      </c>
      <c r="E19" s="156">
        <v>0.24461740000000001</v>
      </c>
      <c r="F19" s="226">
        <v>1010631</v>
      </c>
      <c r="G19" s="216">
        <v>3658339</v>
      </c>
      <c r="H19" s="57">
        <v>4.6675000000000004</v>
      </c>
      <c r="I19" s="227">
        <v>3.6198570000000001</v>
      </c>
      <c r="J19" s="226">
        <v>240988.4</v>
      </c>
      <c r="K19" s="215">
        <v>55108.04</v>
      </c>
      <c r="L19" s="57">
        <v>0.40362910000000002</v>
      </c>
      <c r="M19" s="227">
        <v>0.22867509999999999</v>
      </c>
      <c r="N19" s="234">
        <f>TableB1!E35*E19</f>
        <v>7.4930466550862176E-2</v>
      </c>
      <c r="O19" s="48">
        <f t="shared" si="0"/>
        <v>0.57592148928134546</v>
      </c>
      <c r="P19" s="205">
        <f t="shared" si="1"/>
        <v>0.67289771196253612</v>
      </c>
    </row>
    <row r="20" spans="1:16" ht="15.6" x14ac:dyDescent="0.3">
      <c r="A20" s="240">
        <v>1947</v>
      </c>
      <c r="B20" s="235">
        <v>782648.9</v>
      </c>
      <c r="C20" s="214">
        <v>1184316</v>
      </c>
      <c r="D20" s="57">
        <v>1.513215</v>
      </c>
      <c r="E20" s="156">
        <v>0.24793480000000001</v>
      </c>
      <c r="F20" s="226">
        <v>1342824</v>
      </c>
      <c r="G20" s="216">
        <v>4528478</v>
      </c>
      <c r="H20" s="57">
        <v>2.0644840000000002</v>
      </c>
      <c r="I20" s="227">
        <v>3.3723540000000001</v>
      </c>
      <c r="J20" s="226">
        <v>597974.80000000005</v>
      </c>
      <c r="K20" s="215">
        <v>81839.73</v>
      </c>
      <c r="L20" s="57">
        <v>0.37632270000000001</v>
      </c>
      <c r="M20" s="227">
        <v>0.1368615</v>
      </c>
      <c r="N20" s="234">
        <f>TableB1!E36*E20</f>
        <v>0.11127224806201551</v>
      </c>
      <c r="O20" s="48">
        <f t="shared" si="0"/>
        <v>0.42539227982713579</v>
      </c>
      <c r="P20" s="205">
        <f t="shared" si="1"/>
        <v>0.50403394521553158</v>
      </c>
    </row>
    <row r="21" spans="1:16" ht="15.6" x14ac:dyDescent="0.3">
      <c r="A21" s="240">
        <v>1952</v>
      </c>
      <c r="B21" s="235">
        <v>2067397</v>
      </c>
      <c r="C21" s="214">
        <v>2672502</v>
      </c>
      <c r="D21" s="57">
        <v>1.292689</v>
      </c>
      <c r="E21" s="156">
        <v>0.21854129999999999</v>
      </c>
      <c r="F21" s="226">
        <v>3592640</v>
      </c>
      <c r="G21" s="216">
        <v>10900000</v>
      </c>
      <c r="H21" s="57">
        <v>1.155394</v>
      </c>
      <c r="I21" s="227">
        <v>3.0279539999999998</v>
      </c>
      <c r="J21" s="226">
        <v>1640850</v>
      </c>
      <c r="K21" s="215">
        <v>377669.5</v>
      </c>
      <c r="L21" s="57">
        <v>0.21247530000000001</v>
      </c>
      <c r="M21" s="227">
        <v>0.23016700000000001</v>
      </c>
      <c r="N21" s="234">
        <f>TableB1!E37*E21</f>
        <v>8.2943479875563178E-2</v>
      </c>
      <c r="O21" s="48">
        <f t="shared" si="0"/>
        <v>0.37977234949649247</v>
      </c>
      <c r="P21" s="205">
        <f t="shared" si="1"/>
        <v>0.52252824809731757</v>
      </c>
    </row>
    <row r="22" spans="1:16" ht="15.6" x14ac:dyDescent="0.3">
      <c r="A22" s="240">
        <v>1957</v>
      </c>
      <c r="B22" s="235">
        <v>4790309</v>
      </c>
      <c r="C22" s="214">
        <v>7641518</v>
      </c>
      <c r="D22" s="57">
        <v>1.5952040000000001</v>
      </c>
      <c r="E22" s="156">
        <v>0.25269639999999999</v>
      </c>
      <c r="F22" s="226">
        <v>8358307</v>
      </c>
      <c r="G22" s="216">
        <v>27200000</v>
      </c>
      <c r="H22" s="57">
        <v>1.298322</v>
      </c>
      <c r="I22" s="227">
        <v>3.2530570000000001</v>
      </c>
      <c r="J22" s="226">
        <v>3583811</v>
      </c>
      <c r="K22" s="215">
        <v>1031292</v>
      </c>
      <c r="L22" s="57">
        <v>0.20164989999999999</v>
      </c>
      <c r="M22" s="227">
        <v>0.28776410000000002</v>
      </c>
      <c r="N22" s="234">
        <f>TableB1!E38*E22</f>
        <v>0.1106059775678602</v>
      </c>
      <c r="O22" s="48">
        <f t="shared" si="0"/>
        <v>0.44091395544521245</v>
      </c>
      <c r="P22" s="205">
        <f t="shared" si="1"/>
        <v>0.60179882200626311</v>
      </c>
    </row>
    <row r="23" spans="1:16" ht="16.2" thickBot="1" x14ac:dyDescent="0.35">
      <c r="A23" s="241">
        <v>1962</v>
      </c>
      <c r="B23" s="236"/>
      <c r="C23" s="237"/>
      <c r="D23" s="232"/>
      <c r="E23" s="192"/>
      <c r="F23" s="228"/>
      <c r="G23" s="229"/>
      <c r="H23" s="232"/>
      <c r="I23" s="230"/>
      <c r="J23" s="228"/>
      <c r="K23" s="231"/>
      <c r="L23" s="232"/>
      <c r="M23" s="230"/>
      <c r="N23" s="493"/>
      <c r="O23" s="207"/>
      <c r="P23" s="208"/>
    </row>
    <row r="24" spans="1:16" ht="16.8" thickTop="1" thickBot="1" x14ac:dyDescent="0.3">
      <c r="A24" s="478"/>
      <c r="B24" s="217"/>
      <c r="C24" s="217"/>
      <c r="D24" s="57"/>
      <c r="E24" s="53"/>
      <c r="F24" s="17"/>
      <c r="G24" s="215"/>
      <c r="H24" s="215"/>
      <c r="I24" s="57"/>
      <c r="J24" s="215"/>
      <c r="K24" s="215"/>
      <c r="L24" s="57"/>
      <c r="M24" s="48"/>
      <c r="N24" s="48"/>
      <c r="O24" s="477"/>
      <c r="P24" s="141"/>
    </row>
    <row r="25" spans="1:16" ht="16.2" thickTop="1" x14ac:dyDescent="0.25">
      <c r="A25" s="259"/>
      <c r="B25" s="685" t="s">
        <v>310</v>
      </c>
      <c r="C25" s="686"/>
      <c r="D25" s="687"/>
      <c r="E25" s="685" t="s">
        <v>311</v>
      </c>
      <c r="F25" s="686"/>
      <c r="G25" s="687"/>
      <c r="H25" s="692" t="s">
        <v>312</v>
      </c>
      <c r="I25" s="686"/>
      <c r="J25" s="687"/>
      <c r="K25" s="685" t="s">
        <v>581</v>
      </c>
      <c r="L25" s="686"/>
      <c r="M25" s="687"/>
      <c r="N25" s="685" t="s">
        <v>582</v>
      </c>
      <c r="O25" s="686"/>
      <c r="P25" s="687"/>
    </row>
    <row r="26" spans="1:16" x14ac:dyDescent="0.25">
      <c r="A26" s="681"/>
      <c r="B26" s="683" t="s">
        <v>297</v>
      </c>
      <c r="C26" s="645" t="s">
        <v>180</v>
      </c>
      <c r="D26" s="662" t="s">
        <v>179</v>
      </c>
      <c r="E26" s="683" t="s">
        <v>297</v>
      </c>
      <c r="F26" s="645" t="s">
        <v>180</v>
      </c>
      <c r="G26" s="662" t="s">
        <v>179</v>
      </c>
      <c r="H26" s="683" t="s">
        <v>297</v>
      </c>
      <c r="I26" s="645" t="s">
        <v>180</v>
      </c>
      <c r="J26" s="662" t="s">
        <v>179</v>
      </c>
      <c r="K26" s="683" t="s">
        <v>297</v>
      </c>
      <c r="L26" s="645" t="s">
        <v>180</v>
      </c>
      <c r="M26" s="662" t="s">
        <v>179</v>
      </c>
      <c r="N26" s="683" t="s">
        <v>297</v>
      </c>
      <c r="O26" s="645" t="s">
        <v>180</v>
      </c>
      <c r="P26" s="662" t="s">
        <v>179</v>
      </c>
    </row>
    <row r="27" spans="1:16" x14ac:dyDescent="0.25">
      <c r="A27" s="682"/>
      <c r="B27" s="684"/>
      <c r="C27" s="679"/>
      <c r="D27" s="680"/>
      <c r="E27" s="684"/>
      <c r="F27" s="679"/>
      <c r="G27" s="680"/>
      <c r="H27" s="684"/>
      <c r="I27" s="679"/>
      <c r="J27" s="680"/>
      <c r="K27" s="684"/>
      <c r="L27" s="679"/>
      <c r="M27" s="680"/>
      <c r="N27" s="684"/>
      <c r="O27" s="679"/>
      <c r="P27" s="680"/>
    </row>
    <row r="28" spans="1:16" ht="1.2" customHeight="1" x14ac:dyDescent="0.25">
      <c r="A28" s="239" t="s">
        <v>594</v>
      </c>
      <c r="B28" s="247" t="s">
        <v>568</v>
      </c>
      <c r="C28" s="57" t="s">
        <v>569</v>
      </c>
      <c r="D28" s="227" t="s">
        <v>570</v>
      </c>
      <c r="E28" s="250" t="s">
        <v>301</v>
      </c>
      <c r="F28" s="5" t="s">
        <v>302</v>
      </c>
      <c r="G28" s="218" t="s">
        <v>303</v>
      </c>
      <c r="H28" s="250" t="s">
        <v>549</v>
      </c>
      <c r="I28" s="5" t="s">
        <v>550</v>
      </c>
      <c r="J28" s="218" t="s">
        <v>551</v>
      </c>
      <c r="K28" s="251" t="s">
        <v>578</v>
      </c>
      <c r="L28" s="242" t="s">
        <v>579</v>
      </c>
      <c r="M28" s="252" t="s">
        <v>580</v>
      </c>
      <c r="N28" s="159" t="s">
        <v>585</v>
      </c>
      <c r="O28" s="243" t="s">
        <v>584</v>
      </c>
      <c r="P28" s="244" t="s">
        <v>586</v>
      </c>
    </row>
    <row r="29" spans="1:16" x14ac:dyDescent="0.25">
      <c r="A29" s="240">
        <v>1872</v>
      </c>
      <c r="B29" s="248">
        <v>0.1969697</v>
      </c>
      <c r="C29" s="17">
        <v>0.48119319999999999</v>
      </c>
      <c r="D29" s="156">
        <v>0.58823530000000002</v>
      </c>
      <c r="E29" s="248">
        <v>0.33978330000000001</v>
      </c>
      <c r="F29" s="17">
        <v>0.5565061</v>
      </c>
      <c r="G29" s="156">
        <v>0.66180079999999997</v>
      </c>
      <c r="H29" s="248">
        <v>0.39784429999999998</v>
      </c>
      <c r="I29" s="17">
        <v>0.65120250000000002</v>
      </c>
      <c r="J29" s="156">
        <v>0.75741860000000005</v>
      </c>
      <c r="K29" s="253">
        <v>0.55940400000000001</v>
      </c>
      <c r="L29" s="43">
        <v>6.7684470000000001</v>
      </c>
      <c r="M29" s="169">
        <v>73.289019999999994</v>
      </c>
      <c r="N29" s="253">
        <v>8.2867700000000002E-2</v>
      </c>
      <c r="O29" s="245">
        <v>2.3240029999999998</v>
      </c>
      <c r="P29" s="246">
        <v>19.011590000000002</v>
      </c>
    </row>
    <row r="30" spans="1:16" x14ac:dyDescent="0.25">
      <c r="A30" s="240">
        <v>1882</v>
      </c>
      <c r="B30" s="248">
        <v>0.25764999999999999</v>
      </c>
      <c r="C30" s="17">
        <v>0.48205350000000002</v>
      </c>
      <c r="D30" s="156">
        <v>0.72549019999999997</v>
      </c>
      <c r="E30" s="248">
        <v>0.35144550000000002</v>
      </c>
      <c r="F30" s="17">
        <v>0.51904229999999996</v>
      </c>
      <c r="G30" s="156">
        <v>0.69023279999999998</v>
      </c>
      <c r="H30" s="248">
        <v>0.39704299999999998</v>
      </c>
      <c r="I30" s="17">
        <v>0.62943669999999996</v>
      </c>
      <c r="J30" s="156">
        <v>0.77108089999999996</v>
      </c>
      <c r="K30" s="253">
        <v>0.39762710000000001</v>
      </c>
      <c r="L30" s="43">
        <v>5.5797319999999999</v>
      </c>
      <c r="M30" s="169">
        <v>54.72495</v>
      </c>
      <c r="N30" s="253">
        <v>7.5544399999999998E-2</v>
      </c>
      <c r="O30" s="245">
        <v>2.084203</v>
      </c>
      <c r="P30" s="246">
        <v>25.30227</v>
      </c>
    </row>
    <row r="31" spans="1:16" x14ac:dyDescent="0.25">
      <c r="A31" s="240">
        <v>1892</v>
      </c>
      <c r="B31" s="248">
        <v>0.23066390000000001</v>
      </c>
      <c r="C31" s="17">
        <v>0.47399330000000001</v>
      </c>
      <c r="D31" s="156">
        <v>0.6262626</v>
      </c>
      <c r="E31" s="248">
        <v>0.38568760000000002</v>
      </c>
      <c r="F31" s="17">
        <v>0.51003279999999995</v>
      </c>
      <c r="G31" s="156">
        <v>0.60358750000000005</v>
      </c>
      <c r="H31" s="248">
        <v>0.4146145</v>
      </c>
      <c r="I31" s="17">
        <v>0.62908419999999998</v>
      </c>
      <c r="J31" s="156">
        <v>0.74530850000000004</v>
      </c>
      <c r="K31" s="253">
        <v>0.68156360000000005</v>
      </c>
      <c r="L31" s="43">
        <v>6.8904589999999999</v>
      </c>
      <c r="M31" s="169">
        <v>64.541529999999995</v>
      </c>
      <c r="N31" s="253">
        <v>7.3664099999999996E-2</v>
      </c>
      <c r="O31" s="245">
        <v>2.1075149999999998</v>
      </c>
      <c r="P31" s="246">
        <v>27.78312</v>
      </c>
    </row>
    <row r="32" spans="1:16" x14ac:dyDescent="0.25">
      <c r="A32" s="240">
        <v>1897</v>
      </c>
      <c r="B32" s="248">
        <v>0.21215780000000001</v>
      </c>
      <c r="C32" s="17">
        <v>0.50605540000000004</v>
      </c>
      <c r="D32" s="156">
        <v>0.73214290000000004</v>
      </c>
      <c r="E32" s="248">
        <v>0.33701710000000001</v>
      </c>
      <c r="F32" s="17">
        <v>0.54880359999999995</v>
      </c>
      <c r="G32" s="156">
        <v>0.70203260000000001</v>
      </c>
      <c r="H32" s="248">
        <v>0.36060959999999997</v>
      </c>
      <c r="I32" s="17">
        <v>0.64962560000000003</v>
      </c>
      <c r="J32" s="156">
        <v>0.83804089999999998</v>
      </c>
      <c r="K32" s="253">
        <v>0.31329119999999999</v>
      </c>
      <c r="L32" s="43">
        <v>6.2621200000000004</v>
      </c>
      <c r="M32" s="169">
        <v>73.023060000000001</v>
      </c>
      <c r="N32" s="253">
        <v>4.7565799999999998E-2</v>
      </c>
      <c r="O32" s="245">
        <v>1.9799420000000001</v>
      </c>
      <c r="P32" s="246">
        <v>20.6645</v>
      </c>
    </row>
    <row r="33" spans="1:16" x14ac:dyDescent="0.25">
      <c r="A33" s="240">
        <v>1907</v>
      </c>
      <c r="B33" s="248">
        <v>0.27670430000000001</v>
      </c>
      <c r="C33" s="17">
        <v>0.50301660000000004</v>
      </c>
      <c r="D33" s="156">
        <v>0.73076920000000001</v>
      </c>
      <c r="E33" s="248">
        <v>0.36941279999999999</v>
      </c>
      <c r="F33" s="17">
        <v>0.5315377</v>
      </c>
      <c r="G33" s="156">
        <v>0.75604640000000001</v>
      </c>
      <c r="H33" s="248">
        <v>0.45753529999999998</v>
      </c>
      <c r="I33" s="17">
        <v>0.63950989999999996</v>
      </c>
      <c r="J33" s="156">
        <v>0.83722799999999997</v>
      </c>
      <c r="K33" s="253">
        <v>0.2417087</v>
      </c>
      <c r="L33" s="43">
        <v>5.3414859999999997</v>
      </c>
      <c r="M33" s="169">
        <v>80.28913</v>
      </c>
      <c r="N33" s="253">
        <v>4.5627800000000003E-2</v>
      </c>
      <c r="O33" s="245">
        <v>1.6987429999999999</v>
      </c>
      <c r="P33" s="246">
        <v>21.538209999999999</v>
      </c>
    </row>
    <row r="34" spans="1:16" x14ac:dyDescent="0.25">
      <c r="A34" s="240">
        <v>1912</v>
      </c>
      <c r="B34" s="248">
        <v>0.2312775</v>
      </c>
      <c r="C34" s="17">
        <v>0.46575339999999998</v>
      </c>
      <c r="D34" s="156">
        <v>0.66666669999999995</v>
      </c>
      <c r="E34" s="248">
        <v>0.29341739999999999</v>
      </c>
      <c r="F34" s="17">
        <v>0.55920110000000001</v>
      </c>
      <c r="G34" s="156">
        <v>0.73046109999999997</v>
      </c>
      <c r="H34" s="248">
        <v>0.34526770000000001</v>
      </c>
      <c r="I34" s="17">
        <v>0.65068890000000001</v>
      </c>
      <c r="J34" s="156">
        <v>0.81270070000000005</v>
      </c>
      <c r="K34" s="253">
        <v>0.25506800000000002</v>
      </c>
      <c r="L34" s="43">
        <v>5.9825990000000004</v>
      </c>
      <c r="M34" s="169">
        <v>97.584860000000006</v>
      </c>
      <c r="N34" s="253">
        <v>6.3710699999999995E-2</v>
      </c>
      <c r="O34" s="245">
        <v>1.579842</v>
      </c>
      <c r="P34" s="246">
        <v>25.98479</v>
      </c>
    </row>
    <row r="35" spans="1:16" x14ac:dyDescent="0.25">
      <c r="A35" s="240">
        <v>1922</v>
      </c>
      <c r="B35" s="248">
        <v>0.28045680000000001</v>
      </c>
      <c r="C35" s="17">
        <v>0.50499620000000001</v>
      </c>
      <c r="D35" s="156">
        <v>0.66</v>
      </c>
      <c r="E35" s="248">
        <v>0.35571330000000001</v>
      </c>
      <c r="F35" s="17">
        <v>0.55799449999999995</v>
      </c>
      <c r="G35" s="156">
        <v>0.62188160000000003</v>
      </c>
      <c r="H35" s="248">
        <v>0.40623219999999999</v>
      </c>
      <c r="I35" s="17">
        <v>0.65312020000000004</v>
      </c>
      <c r="J35" s="156">
        <v>0.74334699999999998</v>
      </c>
      <c r="K35" s="253">
        <v>0.31234230000000002</v>
      </c>
      <c r="L35" s="43">
        <v>5.0249119999999996</v>
      </c>
      <c r="M35" s="169">
        <v>46.150919999999999</v>
      </c>
      <c r="N35" s="253">
        <v>6.9530900000000007E-2</v>
      </c>
      <c r="O35" s="245">
        <v>1.4512240000000001</v>
      </c>
      <c r="P35" s="246">
        <v>16.680969999999999</v>
      </c>
    </row>
    <row r="36" spans="1:16" x14ac:dyDescent="0.25">
      <c r="A36" s="240">
        <v>1927</v>
      </c>
      <c r="B36" s="248">
        <v>0.19374250000000001</v>
      </c>
      <c r="C36" s="17">
        <v>0.46080310000000002</v>
      </c>
      <c r="D36" s="156">
        <v>0.59523809999999999</v>
      </c>
      <c r="E36" s="248">
        <v>0.24377080000000001</v>
      </c>
      <c r="F36" s="17">
        <v>0.53423129999999996</v>
      </c>
      <c r="G36" s="156">
        <v>0.48386620000000002</v>
      </c>
      <c r="H36" s="248">
        <v>0.2888135</v>
      </c>
      <c r="I36" s="17">
        <v>0.62695480000000003</v>
      </c>
      <c r="J36" s="156">
        <v>0.66751910000000003</v>
      </c>
      <c r="K36" s="253">
        <v>0.33631620000000001</v>
      </c>
      <c r="L36" s="43">
        <v>5.5601310000000002</v>
      </c>
      <c r="M36" s="169">
        <v>47.619970000000002</v>
      </c>
      <c r="N36" s="253">
        <v>8.8001599999999999E-2</v>
      </c>
      <c r="O36" s="245">
        <v>1.4495629999999999</v>
      </c>
      <c r="P36" s="246">
        <v>25.976800000000001</v>
      </c>
    </row>
    <row r="37" spans="1:16" x14ac:dyDescent="0.25">
      <c r="A37" s="240">
        <v>1932</v>
      </c>
      <c r="B37" s="248">
        <v>0.2180791</v>
      </c>
      <c r="C37" s="17">
        <v>0.39262059999999999</v>
      </c>
      <c r="D37" s="156">
        <v>0.61458330000000005</v>
      </c>
      <c r="E37" s="248">
        <v>0.2839681</v>
      </c>
      <c r="F37" s="17">
        <v>0.45082050000000001</v>
      </c>
      <c r="G37" s="156">
        <v>0.61784819999999996</v>
      </c>
      <c r="H37" s="248">
        <v>0.33372610000000003</v>
      </c>
      <c r="I37" s="17">
        <v>0.55397209999999997</v>
      </c>
      <c r="J37" s="156">
        <v>0.69028270000000003</v>
      </c>
      <c r="K37" s="253">
        <v>0.351545</v>
      </c>
      <c r="L37" s="43">
        <v>4.9483750000000004</v>
      </c>
      <c r="M37" s="169">
        <v>41.825940000000003</v>
      </c>
      <c r="N37" s="253">
        <v>7.1855500000000003E-2</v>
      </c>
      <c r="O37" s="245">
        <v>1.144363</v>
      </c>
      <c r="P37" s="246">
        <v>16.589279999999999</v>
      </c>
    </row>
    <row r="38" spans="1:16" x14ac:dyDescent="0.25">
      <c r="A38" s="240">
        <v>1937</v>
      </c>
      <c r="B38" s="248">
        <v>0.16141359999999999</v>
      </c>
      <c r="C38" s="17">
        <v>0.433892</v>
      </c>
      <c r="D38" s="156">
        <v>0.57777780000000001</v>
      </c>
      <c r="E38" s="248">
        <v>0.2373847</v>
      </c>
      <c r="F38" s="17">
        <v>0.48790260000000002</v>
      </c>
      <c r="G38" s="156">
        <v>0.69720199999999999</v>
      </c>
      <c r="H38" s="248">
        <v>0.30172290000000002</v>
      </c>
      <c r="I38" s="17">
        <v>0.60207699999999997</v>
      </c>
      <c r="J38" s="156">
        <v>0.77488380000000001</v>
      </c>
      <c r="K38" s="253">
        <v>0.3565006</v>
      </c>
      <c r="L38" s="43">
        <v>4.228002</v>
      </c>
      <c r="M38" s="169">
        <v>37.659739999999999</v>
      </c>
      <c r="N38" s="253">
        <v>6.11902E-2</v>
      </c>
      <c r="O38" s="245">
        <v>0.95429439999999999</v>
      </c>
      <c r="P38" s="246">
        <v>8.8459129999999995</v>
      </c>
    </row>
    <row r="39" spans="1:16" x14ac:dyDescent="0.25">
      <c r="A39" s="240">
        <v>1942</v>
      </c>
      <c r="B39" s="248">
        <v>0.16571430000000001</v>
      </c>
      <c r="C39" s="17">
        <v>0.408051</v>
      </c>
      <c r="D39" s="156">
        <v>0.57303369999999998</v>
      </c>
      <c r="E39" s="248">
        <v>0.20803840000000001</v>
      </c>
      <c r="F39" s="17">
        <v>0.50209210000000004</v>
      </c>
      <c r="G39" s="156">
        <v>0.65538459999999998</v>
      </c>
      <c r="H39" s="248">
        <v>0.26039600000000002</v>
      </c>
      <c r="I39" s="17">
        <v>0.59323999999999999</v>
      </c>
      <c r="J39" s="156">
        <v>0.76009530000000003</v>
      </c>
      <c r="K39" s="253">
        <v>0.25200899999999998</v>
      </c>
      <c r="L39" s="43">
        <v>3.4773429999999999</v>
      </c>
      <c r="M39" s="169">
        <v>44.405639999999998</v>
      </c>
      <c r="N39" s="253">
        <v>6.3032099999999994E-2</v>
      </c>
      <c r="O39" s="245">
        <v>0.82266689999999998</v>
      </c>
      <c r="P39" s="246">
        <v>11.034940000000001</v>
      </c>
    </row>
    <row r="40" spans="1:16" x14ac:dyDescent="0.25">
      <c r="A40" s="240">
        <v>1947</v>
      </c>
      <c r="B40" s="248">
        <v>0.2135387</v>
      </c>
      <c r="C40" s="17">
        <v>0.36571510000000002</v>
      </c>
      <c r="D40" s="156">
        <v>0.55172410000000005</v>
      </c>
      <c r="E40" s="248">
        <v>0.27036159999999998</v>
      </c>
      <c r="F40" s="17">
        <v>0.42354989999999998</v>
      </c>
      <c r="G40" s="156">
        <v>0.46558460000000002</v>
      </c>
      <c r="H40" s="248">
        <v>0.33487050000000002</v>
      </c>
      <c r="I40" s="17">
        <v>0.52855370000000002</v>
      </c>
      <c r="J40" s="156">
        <v>0.52843329999999999</v>
      </c>
      <c r="K40" s="253">
        <v>0.2391537</v>
      </c>
      <c r="L40" s="43">
        <v>2.7086429999999999</v>
      </c>
      <c r="M40" s="169">
        <v>28.6129</v>
      </c>
      <c r="N40" s="253">
        <v>7.7015299999999995E-2</v>
      </c>
      <c r="O40" s="245">
        <v>0.83210399999999995</v>
      </c>
      <c r="P40" s="246">
        <v>16.770240000000001</v>
      </c>
    </row>
    <row r="41" spans="1:16" x14ac:dyDescent="0.25">
      <c r="A41" s="240">
        <v>1952</v>
      </c>
      <c r="B41" s="248">
        <v>0.185034</v>
      </c>
      <c r="C41" s="17">
        <v>0.30944250000000001</v>
      </c>
      <c r="D41" s="156">
        <v>0.46666669999999999</v>
      </c>
      <c r="E41" s="248">
        <v>0.24696599999999999</v>
      </c>
      <c r="F41" s="17">
        <v>0.36562830000000002</v>
      </c>
      <c r="G41" s="156">
        <v>0.45726529999999999</v>
      </c>
      <c r="H41" s="248">
        <v>0.34313549999999998</v>
      </c>
      <c r="I41" s="17">
        <v>0.52842310000000003</v>
      </c>
      <c r="J41" s="156">
        <v>0.58959260000000002</v>
      </c>
      <c r="K41" s="253">
        <v>0.1947895</v>
      </c>
      <c r="L41" s="43">
        <v>1.6999960000000001</v>
      </c>
      <c r="M41" s="169">
        <v>11.853590000000001</v>
      </c>
      <c r="N41" s="253">
        <v>5.2084800000000001E-2</v>
      </c>
      <c r="O41" s="245">
        <v>0.54417570000000004</v>
      </c>
      <c r="P41" s="246">
        <v>4.7863170000000004</v>
      </c>
    </row>
    <row r="42" spans="1:16" x14ac:dyDescent="0.25">
      <c r="A42" s="240">
        <v>1957</v>
      </c>
      <c r="B42" s="248">
        <v>0.20047509999999999</v>
      </c>
      <c r="C42" s="17">
        <v>0.37561480000000003</v>
      </c>
      <c r="D42" s="156">
        <v>0.52272730000000001</v>
      </c>
      <c r="E42" s="248">
        <v>0.23306550000000001</v>
      </c>
      <c r="F42" s="17">
        <v>0.40589950000000002</v>
      </c>
      <c r="G42" s="156">
        <v>0.55118809999999996</v>
      </c>
      <c r="H42" s="248">
        <v>0.34342319999999998</v>
      </c>
      <c r="I42" s="17">
        <v>0.54492839999999998</v>
      </c>
      <c r="J42" s="156">
        <v>0.75355430000000001</v>
      </c>
      <c r="K42" s="253">
        <v>0.20893790000000001</v>
      </c>
      <c r="L42" s="43">
        <v>1.6318699999999999</v>
      </c>
      <c r="M42" s="169">
        <v>11.71589</v>
      </c>
      <c r="N42" s="253">
        <v>6.148E-2</v>
      </c>
      <c r="O42" s="245">
        <v>0.48777999999999999</v>
      </c>
      <c r="P42" s="246">
        <v>3.3962020000000002</v>
      </c>
    </row>
    <row r="43" spans="1:16" ht="15.6" thickBot="1" x14ac:dyDescent="0.3">
      <c r="A43" s="241">
        <v>1962</v>
      </c>
      <c r="B43" s="249"/>
      <c r="C43" s="108"/>
      <c r="D43" s="192"/>
      <c r="E43" s="249"/>
      <c r="F43" s="108"/>
      <c r="G43" s="192"/>
      <c r="H43" s="249"/>
      <c r="I43" s="108"/>
      <c r="J43" s="192"/>
      <c r="K43" s="254"/>
      <c r="L43" s="255"/>
      <c r="M43" s="256"/>
      <c r="N43" s="254"/>
      <c r="O43" s="257"/>
      <c r="P43" s="258"/>
    </row>
    <row r="44" spans="1:16" ht="16.2" thickTop="1" thickBot="1" x14ac:dyDescent="0.3">
      <c r="A44" s="165"/>
      <c r="B44" s="17"/>
      <c r="C44" s="17"/>
      <c r="D44" s="18"/>
      <c r="E44" s="17"/>
      <c r="F44" s="17"/>
      <c r="G44" s="17"/>
      <c r="H44" s="16"/>
      <c r="I44" s="17"/>
      <c r="J44" s="18"/>
      <c r="K44" s="17"/>
      <c r="L44" s="17"/>
      <c r="M44" s="18"/>
      <c r="N44" s="17"/>
      <c r="O44" s="195"/>
      <c r="P44" s="196"/>
    </row>
    <row r="45" spans="1:16" ht="16.2" thickTop="1" x14ac:dyDescent="0.25">
      <c r="A45" s="260"/>
      <c r="B45" s="685" t="s">
        <v>554</v>
      </c>
      <c r="C45" s="686"/>
      <c r="D45" s="687"/>
      <c r="E45" s="685" t="s">
        <v>559</v>
      </c>
      <c r="F45" s="688"/>
      <c r="G45" s="689"/>
      <c r="H45" s="685" t="s">
        <v>561</v>
      </c>
      <c r="I45" s="688"/>
      <c r="J45" s="689"/>
      <c r="K45" s="685" t="s">
        <v>560</v>
      </c>
      <c r="L45" s="686"/>
      <c r="M45" s="687"/>
      <c r="N45" s="685" t="s">
        <v>562</v>
      </c>
      <c r="O45" s="686"/>
      <c r="P45" s="687"/>
    </row>
    <row r="46" spans="1:16" x14ac:dyDescent="0.25">
      <c r="A46" s="681"/>
      <c r="B46" s="599" t="s">
        <v>558</v>
      </c>
      <c r="C46" s="645" t="s">
        <v>552</v>
      </c>
      <c r="D46" s="662" t="s">
        <v>553</v>
      </c>
      <c r="E46" s="599" t="s">
        <v>558</v>
      </c>
      <c r="F46" s="645" t="s">
        <v>552</v>
      </c>
      <c r="G46" s="662" t="s">
        <v>553</v>
      </c>
      <c r="H46" s="599" t="s">
        <v>558</v>
      </c>
      <c r="I46" s="645" t="s">
        <v>552</v>
      </c>
      <c r="J46" s="662" t="s">
        <v>553</v>
      </c>
      <c r="K46" s="599" t="s">
        <v>558</v>
      </c>
      <c r="L46" s="645" t="s">
        <v>552</v>
      </c>
      <c r="M46" s="662" t="s">
        <v>553</v>
      </c>
      <c r="N46" s="599" t="s">
        <v>558</v>
      </c>
      <c r="O46" s="645" t="s">
        <v>552</v>
      </c>
      <c r="P46" s="662" t="s">
        <v>553</v>
      </c>
    </row>
    <row r="47" spans="1:16" ht="14.4" customHeight="1" x14ac:dyDescent="0.25">
      <c r="A47" s="682"/>
      <c r="B47" s="678"/>
      <c r="C47" s="679"/>
      <c r="D47" s="680"/>
      <c r="E47" s="678"/>
      <c r="F47" s="679"/>
      <c r="G47" s="680"/>
      <c r="H47" s="678"/>
      <c r="I47" s="679"/>
      <c r="J47" s="680"/>
      <c r="K47" s="678"/>
      <c r="L47" s="679"/>
      <c r="M47" s="680"/>
      <c r="N47" s="678"/>
      <c r="O47" s="679"/>
      <c r="P47" s="680"/>
    </row>
    <row r="48" spans="1:16" ht="0.6" customHeight="1" x14ac:dyDescent="0.25">
      <c r="A48" s="240">
        <v>1872</v>
      </c>
      <c r="B48" s="84" t="s">
        <v>563</v>
      </c>
      <c r="C48" s="57" t="s">
        <v>556</v>
      </c>
      <c r="D48" s="85" t="s">
        <v>557</v>
      </c>
      <c r="E48" s="5" t="s">
        <v>563</v>
      </c>
      <c r="F48" s="5" t="s">
        <v>556</v>
      </c>
      <c r="G48" s="5" t="s">
        <v>557</v>
      </c>
      <c r="H48" s="5" t="s">
        <v>563</v>
      </c>
      <c r="I48" s="5" t="s">
        <v>556</v>
      </c>
      <c r="J48" s="5" t="s">
        <v>557</v>
      </c>
      <c r="K48" s="5" t="s">
        <v>563</v>
      </c>
      <c r="L48" s="5" t="s">
        <v>556</v>
      </c>
      <c r="M48" s="5" t="s">
        <v>557</v>
      </c>
      <c r="N48" s="5" t="s">
        <v>563</v>
      </c>
      <c r="O48" s="5" t="s">
        <v>556</v>
      </c>
      <c r="P48" s="218" t="s">
        <v>557</v>
      </c>
    </row>
    <row r="49" spans="1:16" x14ac:dyDescent="0.25">
      <c r="A49" s="240">
        <v>1872</v>
      </c>
      <c r="B49" s="16">
        <v>0.29106409999999999</v>
      </c>
      <c r="C49" s="17">
        <v>0.59382550000000001</v>
      </c>
      <c r="D49" s="18">
        <v>0.68732729999999997</v>
      </c>
      <c r="E49" s="16">
        <v>0.286244</v>
      </c>
      <c r="F49" s="17">
        <v>0.56361360000000005</v>
      </c>
      <c r="G49" s="18">
        <v>0.66885349999999999</v>
      </c>
      <c r="H49" s="17">
        <v>0.2814238</v>
      </c>
      <c r="I49" s="17">
        <v>0.55761360000000004</v>
      </c>
      <c r="J49" s="18">
        <v>0.66581159999999995</v>
      </c>
      <c r="K49" s="17">
        <v>0.28216540000000001</v>
      </c>
      <c r="L49" s="17">
        <v>0.55278360000000004</v>
      </c>
      <c r="M49" s="18">
        <v>0.65818790000000005</v>
      </c>
      <c r="N49" s="17">
        <v>0.27771600000000002</v>
      </c>
      <c r="O49" s="17">
        <v>0.54114200000000001</v>
      </c>
      <c r="P49" s="156">
        <v>0.62814619999999999</v>
      </c>
    </row>
    <row r="50" spans="1:16" x14ac:dyDescent="0.25">
      <c r="A50" s="240">
        <v>1882</v>
      </c>
      <c r="B50" s="16">
        <v>0.34326060000000003</v>
      </c>
      <c r="C50" s="17">
        <v>0.5960432</v>
      </c>
      <c r="D50" s="18">
        <v>0.68992469999999995</v>
      </c>
      <c r="E50" s="16">
        <v>0.33725490000000002</v>
      </c>
      <c r="F50" s="17">
        <v>0.58090359999999996</v>
      </c>
      <c r="G50" s="18">
        <v>0.68099290000000001</v>
      </c>
      <c r="H50" s="17">
        <v>0.33193470000000003</v>
      </c>
      <c r="I50" s="17">
        <v>0.56534479999999998</v>
      </c>
      <c r="J50" s="18">
        <v>0.65751550000000003</v>
      </c>
      <c r="K50" s="17">
        <v>0.33251059999999999</v>
      </c>
      <c r="L50" s="17">
        <v>0.58030309999999996</v>
      </c>
      <c r="M50" s="18">
        <v>0.66950489999999996</v>
      </c>
      <c r="N50" s="17">
        <v>0.33177020000000002</v>
      </c>
      <c r="O50" s="17">
        <v>0.54338249999999999</v>
      </c>
      <c r="P50" s="156">
        <v>0.62873400000000002</v>
      </c>
    </row>
    <row r="51" spans="1:16" x14ac:dyDescent="0.25">
      <c r="A51" s="240">
        <v>1892</v>
      </c>
      <c r="B51" s="16">
        <v>0.31961630000000002</v>
      </c>
      <c r="C51" s="17">
        <v>0.55086089999999999</v>
      </c>
      <c r="D51" s="18">
        <v>0.67790870000000003</v>
      </c>
      <c r="E51" s="16">
        <v>0.3145096</v>
      </c>
      <c r="F51" s="17">
        <v>0.53203739999999999</v>
      </c>
      <c r="G51" s="18">
        <v>0.66710340000000001</v>
      </c>
      <c r="H51" s="17">
        <v>0.30743039999999999</v>
      </c>
      <c r="I51" s="17">
        <v>0.51618699999999995</v>
      </c>
      <c r="J51" s="18">
        <v>0.64798279999999997</v>
      </c>
      <c r="K51" s="17">
        <v>0.31291540000000001</v>
      </c>
      <c r="L51" s="17">
        <v>0.53199960000000002</v>
      </c>
      <c r="M51" s="18">
        <v>0.66298290000000004</v>
      </c>
      <c r="N51" s="17">
        <v>0.29729800000000001</v>
      </c>
      <c r="O51" s="17">
        <v>0.481715</v>
      </c>
      <c r="P51" s="156">
        <v>0.6106876</v>
      </c>
    </row>
    <row r="52" spans="1:16" x14ac:dyDescent="0.25">
      <c r="A52" s="240">
        <v>1897</v>
      </c>
      <c r="B52" s="16">
        <v>0.31823030000000002</v>
      </c>
      <c r="C52" s="17">
        <v>0.63274149999999996</v>
      </c>
      <c r="D52" s="18">
        <v>0.75228870000000003</v>
      </c>
      <c r="E52" s="16">
        <v>0.31609809999999999</v>
      </c>
      <c r="F52" s="17">
        <v>0.62267309999999998</v>
      </c>
      <c r="G52" s="18">
        <v>0.74190579999999995</v>
      </c>
      <c r="H52" s="17">
        <v>0.3123667</v>
      </c>
      <c r="I52" s="17">
        <v>0.6180658</v>
      </c>
      <c r="J52" s="18">
        <v>0.7295973</v>
      </c>
      <c r="K52" s="17">
        <v>0.31130059999999998</v>
      </c>
      <c r="L52" s="17">
        <v>0.61413830000000003</v>
      </c>
      <c r="M52" s="18">
        <v>0.7068487</v>
      </c>
      <c r="N52" s="17">
        <v>0.29664180000000001</v>
      </c>
      <c r="O52" s="17">
        <v>0.5831807</v>
      </c>
      <c r="P52" s="156">
        <v>0.66213670000000002</v>
      </c>
    </row>
    <row r="53" spans="1:16" x14ac:dyDescent="0.25">
      <c r="A53" s="240">
        <v>1907</v>
      </c>
      <c r="B53" s="16">
        <v>0.36881770000000003</v>
      </c>
      <c r="C53" s="17">
        <v>0.66000720000000002</v>
      </c>
      <c r="D53" s="18">
        <v>0.75179669999999998</v>
      </c>
      <c r="E53" s="16">
        <v>0.36575600000000003</v>
      </c>
      <c r="F53" s="17">
        <v>0.64919479999999996</v>
      </c>
      <c r="G53" s="18">
        <v>0.74348440000000005</v>
      </c>
      <c r="H53" s="17">
        <v>0.36033910000000002</v>
      </c>
      <c r="I53" s="17">
        <v>0.61533210000000005</v>
      </c>
      <c r="J53" s="18">
        <v>0.71430510000000003</v>
      </c>
      <c r="K53" s="17">
        <v>0.36151670000000002</v>
      </c>
      <c r="L53" s="17">
        <v>0.62252850000000004</v>
      </c>
      <c r="M53" s="18">
        <v>0.72488980000000003</v>
      </c>
      <c r="N53" s="17">
        <v>0.34903440000000002</v>
      </c>
      <c r="O53" s="17">
        <v>0.56051079999999998</v>
      </c>
      <c r="P53" s="156">
        <v>0.6400633</v>
      </c>
    </row>
    <row r="54" spans="1:16" x14ac:dyDescent="0.25">
      <c r="A54" s="240">
        <v>1912</v>
      </c>
      <c r="B54" s="16">
        <v>0.31607229999999997</v>
      </c>
      <c r="C54" s="17">
        <v>0.65914910000000004</v>
      </c>
      <c r="D54" s="18">
        <v>0.74389680000000002</v>
      </c>
      <c r="E54" s="16">
        <v>0.31411820000000001</v>
      </c>
      <c r="F54" s="17">
        <v>0.64251950000000002</v>
      </c>
      <c r="G54" s="18">
        <v>0.74101030000000001</v>
      </c>
      <c r="H54" s="17">
        <v>0.30654619999999999</v>
      </c>
      <c r="I54" s="17">
        <v>0.62099340000000003</v>
      </c>
      <c r="J54" s="18">
        <v>0.7247422</v>
      </c>
      <c r="K54" s="17">
        <v>0.3085002</v>
      </c>
      <c r="L54" s="17">
        <v>0.62938190000000005</v>
      </c>
      <c r="M54" s="18">
        <v>0.72496309999999997</v>
      </c>
      <c r="N54" s="17">
        <v>0.30679040000000002</v>
      </c>
      <c r="O54" s="17">
        <v>0.60352589999999995</v>
      </c>
      <c r="P54" s="156">
        <v>0.68390450000000003</v>
      </c>
    </row>
    <row r="55" spans="1:16" x14ac:dyDescent="0.25">
      <c r="A55" s="240">
        <v>1922</v>
      </c>
      <c r="B55" s="16">
        <v>0.35437210000000002</v>
      </c>
      <c r="C55" s="17">
        <v>0.5753703</v>
      </c>
      <c r="D55" s="18">
        <v>0.67963560000000001</v>
      </c>
      <c r="E55" s="16">
        <v>0.35174230000000001</v>
      </c>
      <c r="F55" s="17">
        <v>0.56261059999999996</v>
      </c>
      <c r="G55" s="18">
        <v>0.67366839999999995</v>
      </c>
      <c r="H55" s="17">
        <v>0.34341440000000001</v>
      </c>
      <c r="I55" s="17">
        <v>0.53354159999999995</v>
      </c>
      <c r="J55" s="18">
        <v>0.64588730000000005</v>
      </c>
      <c r="K55" s="17">
        <v>0.34407189999999999</v>
      </c>
      <c r="L55" s="17">
        <v>0.53473230000000005</v>
      </c>
      <c r="M55" s="18">
        <v>0.6460108</v>
      </c>
      <c r="N55" s="17">
        <v>0.33508660000000001</v>
      </c>
      <c r="O55" s="17">
        <v>0.52479609999999999</v>
      </c>
      <c r="P55" s="156">
        <v>0.6259344</v>
      </c>
    </row>
    <row r="56" spans="1:16" x14ac:dyDescent="0.25">
      <c r="A56" s="240">
        <v>1927</v>
      </c>
      <c r="B56" s="16">
        <v>0.26895629999999998</v>
      </c>
      <c r="C56" s="17">
        <v>0.49005369999999998</v>
      </c>
      <c r="D56" s="18">
        <v>0.62541720000000001</v>
      </c>
      <c r="E56" s="16">
        <v>0.2627119</v>
      </c>
      <c r="F56" s="17">
        <v>0.4778984</v>
      </c>
      <c r="G56" s="18">
        <v>0.62250170000000005</v>
      </c>
      <c r="H56" s="17">
        <v>0.26427299999999998</v>
      </c>
      <c r="I56" s="17">
        <v>0.47061799999999998</v>
      </c>
      <c r="J56" s="18">
        <v>0.6002712</v>
      </c>
      <c r="K56" s="17">
        <v>0.25958959999999998</v>
      </c>
      <c r="L56" s="17">
        <v>0.47368310000000002</v>
      </c>
      <c r="M56" s="18">
        <v>0.58529580000000003</v>
      </c>
      <c r="N56" s="17">
        <v>0.25200709999999998</v>
      </c>
      <c r="O56" s="17">
        <v>0.44218380000000002</v>
      </c>
      <c r="P56" s="156">
        <v>0.56978119999999999</v>
      </c>
    </row>
    <row r="57" spans="1:16" x14ac:dyDescent="0.25">
      <c r="A57" s="240">
        <v>1932</v>
      </c>
      <c r="B57" s="16">
        <v>0.26706360000000001</v>
      </c>
      <c r="C57" s="17">
        <v>0.51343380000000005</v>
      </c>
      <c r="D57" s="18">
        <v>0.59802529999999998</v>
      </c>
      <c r="E57" s="16">
        <v>0.2653625</v>
      </c>
      <c r="F57" s="17">
        <v>0.49450460000000002</v>
      </c>
      <c r="G57" s="18">
        <v>0.59210680000000004</v>
      </c>
      <c r="H57" s="17">
        <v>0.26578780000000002</v>
      </c>
      <c r="I57" s="17">
        <v>0.49697439999999998</v>
      </c>
      <c r="J57" s="18">
        <v>0.58142990000000006</v>
      </c>
      <c r="K57" s="17">
        <v>0.25983410000000001</v>
      </c>
      <c r="L57" s="17">
        <v>0.46207930000000003</v>
      </c>
      <c r="M57" s="18">
        <v>0.55711010000000005</v>
      </c>
      <c r="N57" s="17">
        <v>0.25239210000000001</v>
      </c>
      <c r="O57" s="17">
        <v>0.45098899999999997</v>
      </c>
      <c r="P57" s="156">
        <v>0.53900459999999994</v>
      </c>
    </row>
    <row r="58" spans="1:16" x14ac:dyDescent="0.25">
      <c r="A58" s="240">
        <v>1937</v>
      </c>
      <c r="B58" s="16">
        <v>0.23085420000000001</v>
      </c>
      <c r="C58" s="17">
        <v>0.54754919999999996</v>
      </c>
      <c r="D58" s="18">
        <v>0.65768190000000004</v>
      </c>
      <c r="E58" s="16">
        <v>0.22938140000000001</v>
      </c>
      <c r="F58" s="17">
        <v>0.51494740000000006</v>
      </c>
      <c r="G58" s="18">
        <v>0.63949699999999998</v>
      </c>
      <c r="H58" s="17">
        <v>0.22993369999999999</v>
      </c>
      <c r="I58" s="17">
        <v>0.53453600000000001</v>
      </c>
      <c r="J58" s="18">
        <v>0.65103319999999998</v>
      </c>
      <c r="K58" s="17">
        <v>0.22993369999999999</v>
      </c>
      <c r="L58" s="17">
        <v>0.53078740000000002</v>
      </c>
      <c r="M58" s="18">
        <v>0.64613030000000005</v>
      </c>
      <c r="N58" s="17">
        <v>0.21944040000000001</v>
      </c>
      <c r="O58" s="17">
        <v>0.49226890000000001</v>
      </c>
      <c r="P58" s="156">
        <v>0.6016513</v>
      </c>
    </row>
    <row r="59" spans="1:16" x14ac:dyDescent="0.25">
      <c r="A59" s="240">
        <v>1942</v>
      </c>
      <c r="B59" s="16">
        <v>0.24461740000000001</v>
      </c>
      <c r="C59" s="17">
        <v>0.57592120000000002</v>
      </c>
      <c r="D59" s="18">
        <v>0.67289750000000004</v>
      </c>
      <c r="E59" s="16">
        <v>0.24169209999999999</v>
      </c>
      <c r="F59" s="17">
        <v>0.56386970000000003</v>
      </c>
      <c r="G59" s="18">
        <v>0.65953930000000005</v>
      </c>
      <c r="H59" s="17">
        <v>0.23973990000000001</v>
      </c>
      <c r="I59" s="17">
        <v>0.499249</v>
      </c>
      <c r="J59" s="18">
        <v>0.57926029999999995</v>
      </c>
      <c r="K59" s="17">
        <v>0.2368488</v>
      </c>
      <c r="L59" s="17">
        <v>0.56393090000000001</v>
      </c>
      <c r="M59" s="18">
        <v>0.64444380000000001</v>
      </c>
      <c r="N59" s="17">
        <v>0.22914870000000001</v>
      </c>
      <c r="O59" s="17">
        <v>0.43575540000000001</v>
      </c>
      <c r="P59" s="156">
        <v>0.5238024</v>
      </c>
    </row>
    <row r="60" spans="1:16" x14ac:dyDescent="0.25">
      <c r="A60" s="240">
        <v>1947</v>
      </c>
      <c r="B60" s="16">
        <v>0.24793480000000001</v>
      </c>
      <c r="C60" s="17">
        <v>0.4253924</v>
      </c>
      <c r="D60" s="18">
        <v>0.50403410000000004</v>
      </c>
      <c r="E60" s="16">
        <v>0.2451478</v>
      </c>
      <c r="F60" s="17">
        <v>0.41810259999999999</v>
      </c>
      <c r="G60" s="18">
        <v>0.49621599999999999</v>
      </c>
      <c r="H60" s="17">
        <v>0.2450725</v>
      </c>
      <c r="I60" s="17">
        <v>0.41968030000000001</v>
      </c>
      <c r="J60" s="18">
        <v>0.49122460000000001</v>
      </c>
      <c r="K60" s="17">
        <v>0.24192559999999999</v>
      </c>
      <c r="L60" s="17">
        <v>0.37030740000000001</v>
      </c>
      <c r="M60" s="18">
        <v>0.47503440000000002</v>
      </c>
      <c r="N60" s="17">
        <v>0.24183360000000001</v>
      </c>
      <c r="O60" s="17">
        <v>0.3860382</v>
      </c>
      <c r="P60" s="156">
        <v>0.47011649999999999</v>
      </c>
    </row>
    <row r="61" spans="1:16" x14ac:dyDescent="0.25">
      <c r="A61" s="240">
        <v>1952</v>
      </c>
      <c r="B61" s="16">
        <v>0.21854129999999999</v>
      </c>
      <c r="C61" s="17">
        <v>0.37977240000000001</v>
      </c>
      <c r="D61" s="18">
        <v>0.5225284</v>
      </c>
      <c r="E61" s="16">
        <v>0.2198254</v>
      </c>
      <c r="F61" s="17">
        <v>0.38298320000000002</v>
      </c>
      <c r="G61" s="18">
        <v>0.52220949999999999</v>
      </c>
      <c r="H61" s="17">
        <v>0.21571650000000001</v>
      </c>
      <c r="I61" s="17">
        <v>0.36677769999999998</v>
      </c>
      <c r="J61" s="18">
        <v>0.50931059999999995</v>
      </c>
      <c r="K61" s="17">
        <v>0.21648690000000001</v>
      </c>
      <c r="L61" s="17">
        <v>0.36202410000000002</v>
      </c>
      <c r="M61" s="18">
        <v>0.50084419999999996</v>
      </c>
      <c r="N61" s="17">
        <v>0.2141757</v>
      </c>
      <c r="O61" s="17">
        <v>0.35906939999999998</v>
      </c>
      <c r="P61" s="156">
        <v>0.49334630000000002</v>
      </c>
    </row>
    <row r="62" spans="1:16" x14ac:dyDescent="0.25">
      <c r="A62" s="240">
        <v>1957</v>
      </c>
      <c r="B62" s="16">
        <v>0.25269639999999999</v>
      </c>
      <c r="C62" s="17">
        <v>0.44091399999999997</v>
      </c>
      <c r="D62" s="18">
        <v>0.60179890000000003</v>
      </c>
      <c r="E62" s="16">
        <v>0.25172030000000001</v>
      </c>
      <c r="F62" s="17">
        <v>0.43540699999999999</v>
      </c>
      <c r="G62" s="18">
        <v>0.5864743</v>
      </c>
      <c r="H62" s="17">
        <v>0.25136779999999997</v>
      </c>
      <c r="I62" s="17">
        <v>0.44003330000000002</v>
      </c>
      <c r="J62" s="18">
        <v>0.59968840000000001</v>
      </c>
      <c r="K62" s="17">
        <v>0.24803549999999999</v>
      </c>
      <c r="L62" s="17">
        <v>0.39577370000000001</v>
      </c>
      <c r="M62" s="18">
        <v>0.52104430000000002</v>
      </c>
      <c r="N62" s="17">
        <v>0.24785399999999999</v>
      </c>
      <c r="O62" s="17">
        <v>0.4149776</v>
      </c>
      <c r="P62" s="156">
        <v>0.53722990000000004</v>
      </c>
    </row>
    <row r="63" spans="1:16" ht="15.6" thickBot="1" x14ac:dyDescent="0.3">
      <c r="A63" s="241">
        <v>1962</v>
      </c>
      <c r="B63" s="16"/>
      <c r="C63" s="17"/>
      <c r="D63" s="18"/>
      <c r="E63" s="16"/>
      <c r="F63" s="17"/>
      <c r="G63" s="18"/>
      <c r="H63" s="17"/>
      <c r="I63" s="17"/>
      <c r="J63" s="18"/>
      <c r="K63" s="17"/>
      <c r="L63" s="17"/>
      <c r="M63" s="18"/>
      <c r="N63" s="17"/>
      <c r="O63" s="17"/>
      <c r="P63" s="156"/>
    </row>
    <row r="64" spans="1:16" ht="16.2" thickTop="1" thickBot="1" x14ac:dyDescent="0.3">
      <c r="A64" s="528" t="s">
        <v>592</v>
      </c>
      <c r="B64" s="529"/>
      <c r="C64" s="529"/>
      <c r="D64" s="529"/>
      <c r="E64" s="529"/>
      <c r="F64" s="529"/>
      <c r="G64" s="529"/>
      <c r="H64" s="529"/>
      <c r="I64" s="600"/>
      <c r="J64" s="600"/>
      <c r="K64" s="600"/>
      <c r="L64" s="600"/>
      <c r="M64" s="600"/>
      <c r="N64" s="600"/>
      <c r="O64" s="600"/>
      <c r="P64" s="548"/>
    </row>
    <row r="65" ht="15.6" thickTop="1" x14ac:dyDescent="0.25"/>
  </sheetData>
  <mergeCells count="64">
    <mergeCell ref="N46:N47"/>
    <mergeCell ref="O26:O27"/>
    <mergeCell ref="P46:P47"/>
    <mergeCell ref="A64:P64"/>
    <mergeCell ref="G46:G47"/>
    <mergeCell ref="H46:H47"/>
    <mergeCell ref="I46:I47"/>
    <mergeCell ref="J46:J47"/>
    <mergeCell ref="K46:K47"/>
    <mergeCell ref="L46:L47"/>
    <mergeCell ref="A46:A47"/>
    <mergeCell ref="B46:B47"/>
    <mergeCell ref="C46:C47"/>
    <mergeCell ref="D46:D47"/>
    <mergeCell ref="E46:E47"/>
    <mergeCell ref="F46:F47"/>
    <mergeCell ref="M46:M47"/>
    <mergeCell ref="J26:J27"/>
    <mergeCell ref="K26:K27"/>
    <mergeCell ref="L26:L27"/>
    <mergeCell ref="M26:M27"/>
    <mergeCell ref="N26:N27"/>
    <mergeCell ref="B45:D45"/>
    <mergeCell ref="E45:G45"/>
    <mergeCell ref="H45:J45"/>
    <mergeCell ref="K45:M45"/>
    <mergeCell ref="N45:P45"/>
    <mergeCell ref="O46:O47"/>
    <mergeCell ref="N25:P25"/>
    <mergeCell ref="A26:A27"/>
    <mergeCell ref="B26:B27"/>
    <mergeCell ref="C26:C27"/>
    <mergeCell ref="D26:D27"/>
    <mergeCell ref="E26:E27"/>
    <mergeCell ref="F26:F27"/>
    <mergeCell ref="G26:G27"/>
    <mergeCell ref="H26:H27"/>
    <mergeCell ref="I26:I27"/>
    <mergeCell ref="B25:D25"/>
    <mergeCell ref="E25:G25"/>
    <mergeCell ref="H25:J25"/>
    <mergeCell ref="K25:M25"/>
    <mergeCell ref="P26:P27"/>
    <mergeCell ref="I6:I7"/>
    <mergeCell ref="J6:J7"/>
    <mergeCell ref="K6:K7"/>
    <mergeCell ref="L6:L7"/>
    <mergeCell ref="M6:M7"/>
    <mergeCell ref="H6:H7"/>
    <mergeCell ref="A3:P3"/>
    <mergeCell ref="B4:N4"/>
    <mergeCell ref="B5:E5"/>
    <mergeCell ref="F5:I5"/>
    <mergeCell ref="J5:M5"/>
    <mergeCell ref="N5:N7"/>
    <mergeCell ref="O5:O7"/>
    <mergeCell ref="P5:P7"/>
    <mergeCell ref="A6:A7"/>
    <mergeCell ref="B6:B7"/>
    <mergeCell ref="C6:C7"/>
    <mergeCell ref="D6:D7"/>
    <mergeCell ref="E6:E7"/>
    <mergeCell ref="F6:F7"/>
    <mergeCell ref="G6:G7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5"/>
  <sheetViews>
    <sheetView zoomScale="75" zoomScaleNormal="75" workbookViewId="0">
      <selection activeCell="N9" sqref="N9:N22"/>
    </sheetView>
  </sheetViews>
  <sheetFormatPr baseColWidth="10" defaultColWidth="8.90625" defaultRowHeight="15" x14ac:dyDescent="0.25"/>
  <cols>
    <col min="1" max="1" width="6.36328125" customWidth="1"/>
    <col min="2" max="2" width="7.36328125" customWidth="1"/>
    <col min="3" max="3" width="7.54296875" customWidth="1"/>
    <col min="4" max="4" width="9.1796875" customWidth="1"/>
    <col min="5" max="5" width="6.36328125" customWidth="1"/>
    <col min="6" max="6" width="7.1796875" customWidth="1"/>
    <col min="7" max="7" width="7.36328125" customWidth="1"/>
    <col min="8" max="8" width="7.81640625" customWidth="1"/>
    <col min="9" max="9" width="7.6328125" customWidth="1"/>
    <col min="10" max="10" width="6.90625" customWidth="1"/>
    <col min="11" max="12" width="6.36328125" customWidth="1"/>
    <col min="13" max="13" width="7.08984375" customWidth="1"/>
    <col min="14" max="14" width="9.81640625" customWidth="1"/>
    <col min="15" max="17" width="6.36328125" customWidth="1"/>
  </cols>
  <sheetData>
    <row r="1" spans="1:17" x14ac:dyDescent="0.25">
      <c r="A1" s="75"/>
      <c r="B1" s="73"/>
      <c r="C1" s="73"/>
      <c r="D1" s="73"/>
      <c r="E1" s="73"/>
      <c r="F1" s="73"/>
      <c r="G1" s="73"/>
      <c r="H1" s="73"/>
      <c r="I1" s="73"/>
      <c r="J1" s="2"/>
      <c r="K1" s="2"/>
      <c r="L1" s="2"/>
      <c r="M1" s="2"/>
      <c r="N1" s="2"/>
    </row>
    <row r="2" spans="1:17" ht="15.6" thickBot="1" x14ac:dyDescent="0.3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7" ht="40.5" customHeight="1" thickTop="1" x14ac:dyDescent="0.25">
      <c r="A3" s="580" t="s">
        <v>595</v>
      </c>
      <c r="B3" s="694"/>
      <c r="C3" s="694"/>
      <c r="D3" s="694"/>
      <c r="E3" s="694"/>
      <c r="F3" s="694"/>
      <c r="G3" s="694"/>
      <c r="H3" s="694"/>
      <c r="I3" s="694"/>
      <c r="J3" s="694"/>
      <c r="K3" s="694"/>
      <c r="L3" s="694"/>
      <c r="M3" s="694"/>
      <c r="N3" s="694"/>
      <c r="O3" s="695"/>
      <c r="P3" s="696"/>
      <c r="Q3" s="281"/>
    </row>
    <row r="4" spans="1:17" ht="16.2" thickBot="1" x14ac:dyDescent="0.3">
      <c r="A4" s="187"/>
      <c r="B4" s="537"/>
      <c r="C4" s="537"/>
      <c r="D4" s="537"/>
      <c r="E4" s="537"/>
      <c r="F4" s="537"/>
      <c r="G4" s="537"/>
      <c r="H4" s="537"/>
      <c r="I4" s="537"/>
      <c r="J4" s="537"/>
      <c r="K4" s="537"/>
      <c r="L4" s="537"/>
      <c r="M4" s="537"/>
      <c r="N4" s="537"/>
      <c r="O4" s="487"/>
      <c r="P4" s="141"/>
    </row>
    <row r="5" spans="1:17" ht="16.2" thickTop="1" x14ac:dyDescent="0.25">
      <c r="A5" s="238"/>
      <c r="B5" s="697" t="s">
        <v>591</v>
      </c>
      <c r="C5" s="698"/>
      <c r="D5" s="698"/>
      <c r="E5" s="699"/>
      <c r="F5" s="697" t="s">
        <v>319</v>
      </c>
      <c r="G5" s="688"/>
      <c r="H5" s="688"/>
      <c r="I5" s="689"/>
      <c r="J5" s="700" t="s">
        <v>320</v>
      </c>
      <c r="K5" s="640"/>
      <c r="L5" s="640"/>
      <c r="M5" s="641"/>
      <c r="N5" s="701" t="s">
        <v>306</v>
      </c>
      <c r="O5" s="702" t="s">
        <v>307</v>
      </c>
      <c r="P5" s="703" t="s">
        <v>308</v>
      </c>
    </row>
    <row r="6" spans="1:17" x14ac:dyDescent="0.25">
      <c r="A6" s="681"/>
      <c r="B6" s="683" t="s">
        <v>313</v>
      </c>
      <c r="C6" s="645" t="s">
        <v>314</v>
      </c>
      <c r="D6" s="704" t="s">
        <v>316</v>
      </c>
      <c r="E6" s="662" t="s">
        <v>309</v>
      </c>
      <c r="F6" s="683" t="s">
        <v>313</v>
      </c>
      <c r="G6" s="645" t="s">
        <v>314</v>
      </c>
      <c r="H6" s="645" t="s">
        <v>573</v>
      </c>
      <c r="I6" s="662" t="s">
        <v>315</v>
      </c>
      <c r="J6" s="683" t="s">
        <v>313</v>
      </c>
      <c r="K6" s="645" t="s">
        <v>314</v>
      </c>
      <c r="L6" s="645" t="s">
        <v>583</v>
      </c>
      <c r="M6" s="662" t="s">
        <v>315</v>
      </c>
      <c r="N6" s="693"/>
      <c r="O6" s="508"/>
      <c r="P6" s="564"/>
    </row>
    <row r="7" spans="1:17" ht="12.75" customHeight="1" x14ac:dyDescent="0.25">
      <c r="A7" s="682"/>
      <c r="B7" s="684"/>
      <c r="C7" s="679"/>
      <c r="D7" s="679"/>
      <c r="E7" s="564"/>
      <c r="F7" s="693"/>
      <c r="G7" s="508"/>
      <c r="H7" s="508"/>
      <c r="I7" s="564"/>
      <c r="J7" s="693"/>
      <c r="K7" s="508"/>
      <c r="L7" s="508"/>
      <c r="M7" s="564"/>
      <c r="N7" s="693"/>
      <c r="O7" s="508"/>
      <c r="P7" s="564"/>
    </row>
    <row r="8" spans="1:17" ht="3.6" hidden="1" customHeight="1" x14ac:dyDescent="0.25">
      <c r="A8" s="239" t="s">
        <v>594</v>
      </c>
      <c r="B8" s="112" t="s">
        <v>261</v>
      </c>
      <c r="C8" s="213" t="s">
        <v>542</v>
      </c>
      <c r="D8" s="213" t="s">
        <v>178</v>
      </c>
      <c r="E8" s="218" t="s">
        <v>563</v>
      </c>
      <c r="F8" s="165" t="s">
        <v>564</v>
      </c>
      <c r="G8" s="487" t="s">
        <v>565</v>
      </c>
      <c r="H8" s="487" t="s">
        <v>574</v>
      </c>
      <c r="I8" s="141" t="s">
        <v>575</v>
      </c>
      <c r="J8" s="165" t="s">
        <v>566</v>
      </c>
      <c r="K8" s="487" t="s">
        <v>567</v>
      </c>
      <c r="L8" s="487" t="s">
        <v>576</v>
      </c>
      <c r="M8" s="141" t="s">
        <v>577</v>
      </c>
      <c r="N8" s="233"/>
      <c r="O8" s="57"/>
      <c r="P8" s="218"/>
    </row>
    <row r="9" spans="1:17" ht="15.6" x14ac:dyDescent="0.25">
      <c r="A9" s="240">
        <v>1872</v>
      </c>
      <c r="B9" s="235">
        <v>70298.37</v>
      </c>
      <c r="C9" s="214">
        <v>145023</v>
      </c>
      <c r="D9" s="57">
        <v>2.0629650000000002</v>
      </c>
      <c r="E9" s="156">
        <v>0.31331110000000001</v>
      </c>
      <c r="F9" s="226">
        <v>136495</v>
      </c>
      <c r="G9" s="215">
        <v>429655.9</v>
      </c>
      <c r="H9" s="57">
        <v>4.6216379999999999</v>
      </c>
      <c r="I9" s="227">
        <v>3.1477780000000002</v>
      </c>
      <c r="J9" s="226">
        <v>38829.629999999997</v>
      </c>
      <c r="K9" s="215">
        <v>9713.4189999999999</v>
      </c>
      <c r="L9" s="57">
        <v>0.63287689999999996</v>
      </c>
      <c r="M9" s="227">
        <v>0.25015480000000001</v>
      </c>
      <c r="N9" s="234">
        <f>TableB1!E21*E9</f>
        <v>8.9252525503828631E-2</v>
      </c>
      <c r="O9" s="48">
        <f>E9*F9/B9</f>
        <v>0.60834125449139154</v>
      </c>
      <c r="P9" s="205">
        <f>O9+(1-E9)*K9/B9</f>
        <v>0.70322392400917833</v>
      </c>
    </row>
    <row r="10" spans="1:17" ht="15.6" x14ac:dyDescent="0.25">
      <c r="A10" s="240">
        <v>1882</v>
      </c>
      <c r="B10" s="235">
        <v>82041.5</v>
      </c>
      <c r="C10" s="214">
        <v>160358.1</v>
      </c>
      <c r="D10" s="57">
        <v>1.9545969999999999</v>
      </c>
      <c r="E10" s="156">
        <v>0.35313309999999998</v>
      </c>
      <c r="F10" s="226">
        <v>138529.79999999999</v>
      </c>
      <c r="G10" s="215">
        <v>416025.9</v>
      </c>
      <c r="H10" s="57">
        <v>3.952153</v>
      </c>
      <c r="I10" s="227">
        <v>3.003152</v>
      </c>
      <c r="J10" s="226">
        <v>49328.1</v>
      </c>
      <c r="K10" s="215">
        <v>12296.16</v>
      </c>
      <c r="L10" s="57">
        <v>0.69252899999999995</v>
      </c>
      <c r="M10" s="227">
        <v>0.24927299999999999</v>
      </c>
      <c r="N10" s="234">
        <f>TableB1!E23*E10</f>
        <v>9.0398511097099621E-2</v>
      </c>
      <c r="O10" s="48">
        <f t="shared" ref="O10:O22" si="0">E10*F10/B10</f>
        <v>0.59627697831438953</v>
      </c>
      <c r="P10" s="205">
        <f t="shared" ref="P10:P22" si="1">O10+(1-E10)*K10/B10</f>
        <v>0.69322765451002222</v>
      </c>
    </row>
    <row r="11" spans="1:17" ht="15.6" x14ac:dyDescent="0.25">
      <c r="A11" s="240">
        <v>1892</v>
      </c>
      <c r="B11" s="235">
        <v>105830</v>
      </c>
      <c r="C11" s="214">
        <v>184285.1</v>
      </c>
      <c r="D11" s="57">
        <v>1.7413320000000001</v>
      </c>
      <c r="E11" s="156">
        <v>0.31869769999999997</v>
      </c>
      <c r="F11" s="226">
        <v>187307.5</v>
      </c>
      <c r="G11" s="215">
        <v>524424.1</v>
      </c>
      <c r="H11" s="57">
        <v>4.7230920000000003</v>
      </c>
      <c r="I11" s="227">
        <v>2.799804</v>
      </c>
      <c r="J11" s="226">
        <v>65455.09</v>
      </c>
      <c r="K11" s="215">
        <v>15734.42</v>
      </c>
      <c r="L11" s="57">
        <v>0.86913700000000005</v>
      </c>
      <c r="M11" s="227">
        <v>0.24038499999999999</v>
      </c>
      <c r="N11" s="234">
        <f>TableB1!E25*E11</f>
        <v>8.3195744593974594E-2</v>
      </c>
      <c r="O11" s="48">
        <f t="shared" si="0"/>
        <v>0.56405999662430306</v>
      </c>
      <c r="P11" s="205">
        <f t="shared" si="1"/>
        <v>0.66535354793457424</v>
      </c>
    </row>
    <row r="12" spans="1:17" ht="15.6" x14ac:dyDescent="0.25">
      <c r="A12" s="240">
        <v>1897</v>
      </c>
      <c r="B12" s="235">
        <v>107026.8</v>
      </c>
      <c r="C12" s="214">
        <v>193328.1</v>
      </c>
      <c r="D12" s="57">
        <v>1.806352</v>
      </c>
      <c r="E12" s="156">
        <v>0.30063970000000001</v>
      </c>
      <c r="F12" s="226">
        <v>225572.3</v>
      </c>
      <c r="G12" s="215">
        <v>582158.80000000005</v>
      </c>
      <c r="H12" s="57">
        <v>5.3194030000000003</v>
      </c>
      <c r="I12" s="227">
        <v>2.5808080000000002</v>
      </c>
      <c r="J12" s="226">
        <v>52235.3</v>
      </c>
      <c r="K12" s="215">
        <v>13611.36</v>
      </c>
      <c r="L12" s="57">
        <v>0.68063549999999995</v>
      </c>
      <c r="M12" s="227">
        <v>0.26057780000000003</v>
      </c>
      <c r="N12" s="234">
        <f>TableB1!E26*E12</f>
        <v>7.9330256447735364E-2</v>
      </c>
      <c r="O12" s="48">
        <f t="shared" si="0"/>
        <v>0.63363558099756323</v>
      </c>
      <c r="P12" s="205">
        <f t="shared" si="1"/>
        <v>0.72257820857316113</v>
      </c>
    </row>
    <row r="13" spans="1:17" ht="15.6" x14ac:dyDescent="0.25">
      <c r="A13" s="240">
        <v>1907</v>
      </c>
      <c r="B13" s="235">
        <v>110248.5</v>
      </c>
      <c r="C13" s="214">
        <v>192923.1</v>
      </c>
      <c r="D13" s="57">
        <v>1.7498929999999999</v>
      </c>
      <c r="E13" s="156">
        <v>0.33772960000000002</v>
      </c>
      <c r="F13" s="226">
        <v>203067.5</v>
      </c>
      <c r="G13" s="215">
        <v>519601.2</v>
      </c>
      <c r="H13" s="57">
        <v>4.7352809999999996</v>
      </c>
      <c r="I13" s="227">
        <v>2.5587610000000001</v>
      </c>
      <c r="J13" s="226">
        <v>59389.3</v>
      </c>
      <c r="K13" s="215">
        <v>13923.1</v>
      </c>
      <c r="L13" s="57">
        <v>0.82921219999999995</v>
      </c>
      <c r="M13" s="227">
        <v>0.2344379</v>
      </c>
      <c r="N13" s="234">
        <f>TableB1!E27*E13</f>
        <v>9.3061561033987564E-2</v>
      </c>
      <c r="O13" s="48">
        <f t="shared" si="0"/>
        <v>0.62206656369927948</v>
      </c>
      <c r="P13" s="205">
        <f t="shared" si="1"/>
        <v>0.7057035928311044</v>
      </c>
    </row>
    <row r="14" spans="1:17" ht="15.6" x14ac:dyDescent="0.25">
      <c r="A14" s="240">
        <v>1912</v>
      </c>
      <c r="B14" s="235">
        <v>123752.7</v>
      </c>
      <c r="C14" s="214">
        <v>189352.6</v>
      </c>
      <c r="D14" s="57">
        <v>1.530089</v>
      </c>
      <c r="E14" s="156">
        <v>0.2799218</v>
      </c>
      <c r="F14" s="226">
        <v>269788.3</v>
      </c>
      <c r="G14" s="215">
        <v>608709.80000000005</v>
      </c>
      <c r="H14" s="57">
        <v>5.533283</v>
      </c>
      <c r="I14" s="227">
        <v>2.2562500000000001</v>
      </c>
      <c r="J14" s="226">
        <v>63412.84</v>
      </c>
      <c r="K14" s="215">
        <v>16080.09</v>
      </c>
      <c r="L14" s="57">
        <v>0.93226980000000004</v>
      </c>
      <c r="M14" s="227">
        <v>0.25357790000000002</v>
      </c>
      <c r="N14" s="234">
        <f>TableB1!E29*E14</f>
        <v>7.8312221142365093E-2</v>
      </c>
      <c r="O14" s="48">
        <f t="shared" si="0"/>
        <v>0.61024629406016995</v>
      </c>
      <c r="P14" s="205">
        <f t="shared" si="1"/>
        <v>0.70381130123203772</v>
      </c>
    </row>
    <row r="15" spans="1:17" ht="15.6" x14ac:dyDescent="0.25">
      <c r="A15" s="240">
        <v>1922</v>
      </c>
      <c r="B15" s="235">
        <v>130598.7</v>
      </c>
      <c r="C15" s="214">
        <v>196823.1</v>
      </c>
      <c r="D15" s="57">
        <v>1.5070840000000001</v>
      </c>
      <c r="E15" s="156">
        <v>0.31952659999999999</v>
      </c>
      <c r="F15" s="226">
        <v>213730.8</v>
      </c>
      <c r="G15" s="215">
        <v>546079.9</v>
      </c>
      <c r="H15" s="57">
        <v>2.9032779999999998</v>
      </c>
      <c r="I15" s="227">
        <v>2.554989</v>
      </c>
      <c r="J15" s="226">
        <v>88703.82</v>
      </c>
      <c r="K15" s="215">
        <v>20813.39</v>
      </c>
      <c r="L15" s="57">
        <v>0.65494980000000003</v>
      </c>
      <c r="M15" s="227">
        <v>0.23463919999999999</v>
      </c>
      <c r="N15" s="234">
        <f>TableB1!E31*E15</f>
        <v>0.10353710431430795</v>
      </c>
      <c r="O15" s="48">
        <f t="shared" si="0"/>
        <v>0.52292002783549907</v>
      </c>
      <c r="P15" s="205">
        <f t="shared" si="1"/>
        <v>0.63136642323473358</v>
      </c>
    </row>
    <row r="16" spans="1:17" ht="15.6" x14ac:dyDescent="0.3">
      <c r="A16" s="240">
        <v>1927</v>
      </c>
      <c r="B16" s="235">
        <v>227674</v>
      </c>
      <c r="C16" s="214">
        <v>299047</v>
      </c>
      <c r="D16" s="57">
        <v>1.313488</v>
      </c>
      <c r="E16" s="156">
        <v>0.25156109999999998</v>
      </c>
      <c r="F16" s="226">
        <v>430746</v>
      </c>
      <c r="G16" s="216">
        <v>1013372</v>
      </c>
      <c r="H16" s="57">
        <v>2.628968</v>
      </c>
      <c r="I16" s="227">
        <v>2.352598</v>
      </c>
      <c r="J16" s="226">
        <v>152197.5</v>
      </c>
      <c r="K16" s="215">
        <v>33551.5</v>
      </c>
      <c r="L16" s="57">
        <v>0.59650009999999998</v>
      </c>
      <c r="M16" s="227">
        <v>0.22044710000000001</v>
      </c>
      <c r="N16" s="234">
        <f>TableB1!E32*E16</f>
        <v>8.5960576884422102E-2</v>
      </c>
      <c r="O16" s="48">
        <f t="shared" si="0"/>
        <v>0.47593900744309842</v>
      </c>
      <c r="P16" s="205">
        <f t="shared" si="1"/>
        <v>0.58623376114070991</v>
      </c>
    </row>
    <row r="17" spans="1:16" ht="15.6" x14ac:dyDescent="0.3">
      <c r="A17" s="240">
        <v>1932</v>
      </c>
      <c r="B17" s="235">
        <v>235784</v>
      </c>
      <c r="C17" s="214">
        <v>365821.2</v>
      </c>
      <c r="D17" s="57">
        <v>1.5515099999999999</v>
      </c>
      <c r="E17" s="156">
        <v>0.26174779999999997</v>
      </c>
      <c r="F17" s="226">
        <v>466480.7</v>
      </c>
      <c r="G17" s="216">
        <v>1270540</v>
      </c>
      <c r="H17" s="57">
        <v>2.155154</v>
      </c>
      <c r="I17" s="227">
        <v>2.7236699999999998</v>
      </c>
      <c r="J17" s="226">
        <v>149239</v>
      </c>
      <c r="K17" s="215">
        <v>26419.47</v>
      </c>
      <c r="L17" s="57">
        <v>0.35370859999999998</v>
      </c>
      <c r="M17" s="227">
        <v>0.17702789999999999</v>
      </c>
      <c r="N17" s="234">
        <f>TableB1!E33*E17</f>
        <v>9.9833706554102439E-2</v>
      </c>
      <c r="O17" s="48">
        <f t="shared" si="0"/>
        <v>0.51784810236258605</v>
      </c>
      <c r="P17" s="205">
        <f t="shared" si="1"/>
        <v>0.60056886310264479</v>
      </c>
    </row>
    <row r="18" spans="1:16" ht="15.6" x14ac:dyDescent="0.3">
      <c r="A18" s="240">
        <v>1937</v>
      </c>
      <c r="B18" s="235">
        <v>228817.1</v>
      </c>
      <c r="C18" s="214">
        <v>431997.7</v>
      </c>
      <c r="D18" s="57">
        <v>1.887961</v>
      </c>
      <c r="E18" s="156">
        <v>0.22735639999999999</v>
      </c>
      <c r="F18" s="226">
        <v>531372.80000000005</v>
      </c>
      <c r="G18" s="216">
        <v>1664954</v>
      </c>
      <c r="H18" s="57">
        <v>2.2000139999999999</v>
      </c>
      <c r="I18" s="227">
        <v>3.1333069999999998</v>
      </c>
      <c r="J18" s="226">
        <v>129935.9</v>
      </c>
      <c r="K18" s="215">
        <v>29043.14</v>
      </c>
      <c r="L18" s="57">
        <v>0.21212139999999999</v>
      </c>
      <c r="M18" s="227">
        <v>0.223519</v>
      </c>
      <c r="N18" s="234">
        <f>TableB1!E34*E18</f>
        <v>9.6051734213313769E-2</v>
      </c>
      <c r="O18" s="48">
        <f t="shared" si="0"/>
        <v>0.52798067480935651</v>
      </c>
      <c r="P18" s="205">
        <f t="shared" si="1"/>
        <v>0.62605025197340591</v>
      </c>
    </row>
    <row r="19" spans="1:16" ht="15.6" x14ac:dyDescent="0.3">
      <c r="A19" s="240">
        <v>1942</v>
      </c>
      <c r="B19" s="235">
        <v>448392.5</v>
      </c>
      <c r="C19" s="214">
        <v>744917.4</v>
      </c>
      <c r="D19" s="57">
        <v>1.6613070000000001</v>
      </c>
      <c r="E19" s="156">
        <v>0.23884459999999999</v>
      </c>
      <c r="F19" s="226">
        <v>1095525</v>
      </c>
      <c r="G19" s="216">
        <v>2788404</v>
      </c>
      <c r="H19" s="57">
        <v>1.979285</v>
      </c>
      <c r="I19" s="227">
        <v>2.5452689999999998</v>
      </c>
      <c r="J19" s="226">
        <v>224783.3</v>
      </c>
      <c r="K19" s="215">
        <v>38813.39</v>
      </c>
      <c r="L19" s="57">
        <v>0.26478020000000002</v>
      </c>
      <c r="M19" s="227">
        <v>0.1726703</v>
      </c>
      <c r="N19" s="234">
        <f>TableB1!E35*E19</f>
        <v>7.3162159810193611E-2</v>
      </c>
      <c r="O19" s="48">
        <f t="shared" si="0"/>
        <v>0.58355175524791336</v>
      </c>
      <c r="P19" s="205">
        <f t="shared" si="1"/>
        <v>0.64943827518481245</v>
      </c>
    </row>
    <row r="20" spans="1:16" ht="15.6" x14ac:dyDescent="0.3">
      <c r="A20" s="240">
        <v>1947</v>
      </c>
      <c r="B20" s="235">
        <v>786862.5</v>
      </c>
      <c r="C20" s="214">
        <v>844959.9</v>
      </c>
      <c r="D20" s="57">
        <v>1.073834</v>
      </c>
      <c r="E20" s="156">
        <v>0.22771440000000001</v>
      </c>
      <c r="F20" s="226">
        <v>1375763</v>
      </c>
      <c r="G20" s="216">
        <v>3095774</v>
      </c>
      <c r="H20" s="57">
        <v>0.77409439999999996</v>
      </c>
      <c r="I20" s="227">
        <v>2.2502239999999998</v>
      </c>
      <c r="J20" s="226">
        <v>578983.69999999995</v>
      </c>
      <c r="K20" s="215">
        <v>50433.75</v>
      </c>
      <c r="L20" s="57">
        <v>0.2689088</v>
      </c>
      <c r="M20" s="227">
        <v>8.7107400000000001E-2</v>
      </c>
      <c r="N20" s="234">
        <f>TableB1!E36*E20</f>
        <v>0.10219740514075888</v>
      </c>
      <c r="O20" s="48">
        <f t="shared" si="0"/>
        <v>0.39813950478921029</v>
      </c>
      <c r="P20" s="205">
        <f t="shared" si="1"/>
        <v>0.44763895212467231</v>
      </c>
    </row>
    <row r="21" spans="1:16" ht="15.6" x14ac:dyDescent="0.3">
      <c r="A21" s="240">
        <v>1952</v>
      </c>
      <c r="B21" s="235">
        <v>2080815</v>
      </c>
      <c r="C21" s="214">
        <v>1920935</v>
      </c>
      <c r="D21" s="57">
        <v>0.92316500000000001</v>
      </c>
      <c r="E21" s="156">
        <v>0.20826910000000001</v>
      </c>
      <c r="F21" s="226">
        <v>3627468</v>
      </c>
      <c r="G21" s="216">
        <v>7205725</v>
      </c>
      <c r="H21" s="57">
        <v>0.4274849</v>
      </c>
      <c r="I21" s="227">
        <v>1.986434</v>
      </c>
      <c r="J21" s="226">
        <v>1613871</v>
      </c>
      <c r="K21" s="215">
        <v>325427.20000000001</v>
      </c>
      <c r="L21" s="57">
        <v>0.17547450000000001</v>
      </c>
      <c r="M21" s="227">
        <v>0.20164380000000001</v>
      </c>
      <c r="N21" s="234">
        <f>TableB1!E37*E21</f>
        <v>7.9044848294357442E-2</v>
      </c>
      <c r="O21" s="48">
        <f t="shared" si="0"/>
        <v>0.3630738415663094</v>
      </c>
      <c r="P21" s="205">
        <f t="shared" si="1"/>
        <v>0.48689588722653387</v>
      </c>
    </row>
    <row r="22" spans="1:16" ht="15.6" x14ac:dyDescent="0.3">
      <c r="A22" s="240">
        <v>1957</v>
      </c>
      <c r="B22" s="235">
        <v>4872282</v>
      </c>
      <c r="C22" s="214">
        <v>5062475</v>
      </c>
      <c r="D22" s="57">
        <v>1.0390360000000001</v>
      </c>
      <c r="E22" s="156">
        <v>0.24567610000000001</v>
      </c>
      <c r="F22" s="226">
        <v>9710245</v>
      </c>
      <c r="G22" s="216">
        <v>17300000</v>
      </c>
      <c r="H22" s="57">
        <v>0.37833870000000003</v>
      </c>
      <c r="I22" s="227">
        <v>1.7842629999999999</v>
      </c>
      <c r="J22" s="226">
        <v>3136129</v>
      </c>
      <c r="K22" s="215">
        <v>661715.6</v>
      </c>
      <c r="L22" s="57">
        <v>0.16589950000000001</v>
      </c>
      <c r="M22" s="227">
        <v>0.21099760000000001</v>
      </c>
      <c r="N22" s="234">
        <f>TableB1!E38*E22</f>
        <v>0.10753317105253332</v>
      </c>
      <c r="O22" s="48">
        <f t="shared" si="0"/>
        <v>0.48962172584519947</v>
      </c>
      <c r="P22" s="205">
        <f t="shared" si="1"/>
        <v>0.59206815486610587</v>
      </c>
    </row>
    <row r="23" spans="1:16" ht="16.2" thickBot="1" x14ac:dyDescent="0.35">
      <c r="A23" s="241">
        <v>1962</v>
      </c>
      <c r="B23" s="236"/>
      <c r="C23" s="237"/>
      <c r="D23" s="232"/>
      <c r="E23" s="192"/>
      <c r="F23" s="228"/>
      <c r="G23" s="229"/>
      <c r="H23" s="232"/>
      <c r="I23" s="230"/>
      <c r="J23" s="228"/>
      <c r="K23" s="231"/>
      <c r="L23" s="232"/>
      <c r="M23" s="230"/>
      <c r="N23" s="493"/>
      <c r="O23" s="207"/>
      <c r="P23" s="208"/>
    </row>
    <row r="24" spans="1:16" ht="16.8" thickTop="1" thickBot="1" x14ac:dyDescent="0.3">
      <c r="A24" s="488"/>
      <c r="B24" s="217"/>
      <c r="C24" s="217"/>
      <c r="D24" s="57"/>
      <c r="E24" s="53"/>
      <c r="F24" s="17"/>
      <c r="G24" s="215"/>
      <c r="H24" s="215"/>
      <c r="I24" s="57"/>
      <c r="J24" s="215"/>
      <c r="K24" s="215"/>
      <c r="L24" s="57"/>
      <c r="M24" s="48"/>
      <c r="N24" s="48"/>
      <c r="O24" s="487"/>
      <c r="P24" s="141"/>
    </row>
    <row r="25" spans="1:16" ht="16.2" thickTop="1" x14ac:dyDescent="0.25">
      <c r="A25" s="259"/>
      <c r="B25" s="685" t="s">
        <v>310</v>
      </c>
      <c r="C25" s="686"/>
      <c r="D25" s="687"/>
      <c r="E25" s="685" t="s">
        <v>311</v>
      </c>
      <c r="F25" s="686"/>
      <c r="G25" s="687"/>
      <c r="H25" s="692" t="s">
        <v>312</v>
      </c>
      <c r="I25" s="686"/>
      <c r="J25" s="687"/>
      <c r="K25" s="685" t="s">
        <v>581</v>
      </c>
      <c r="L25" s="686"/>
      <c r="M25" s="687"/>
      <c r="N25" s="685" t="s">
        <v>582</v>
      </c>
      <c r="O25" s="686"/>
      <c r="P25" s="687"/>
    </row>
    <row r="26" spans="1:16" x14ac:dyDescent="0.25">
      <c r="A26" s="681"/>
      <c r="B26" s="683" t="s">
        <v>297</v>
      </c>
      <c r="C26" s="645" t="s">
        <v>180</v>
      </c>
      <c r="D26" s="662" t="s">
        <v>179</v>
      </c>
      <c r="E26" s="683" t="s">
        <v>297</v>
      </c>
      <c r="F26" s="645" t="s">
        <v>180</v>
      </c>
      <c r="G26" s="662" t="s">
        <v>179</v>
      </c>
      <c r="H26" s="683" t="s">
        <v>297</v>
      </c>
      <c r="I26" s="645" t="s">
        <v>180</v>
      </c>
      <c r="J26" s="662" t="s">
        <v>179</v>
      </c>
      <c r="K26" s="683" t="s">
        <v>297</v>
      </c>
      <c r="L26" s="645" t="s">
        <v>180</v>
      </c>
      <c r="M26" s="662" t="s">
        <v>179</v>
      </c>
      <c r="N26" s="683" t="s">
        <v>297</v>
      </c>
      <c r="O26" s="645" t="s">
        <v>180</v>
      </c>
      <c r="P26" s="662" t="s">
        <v>179</v>
      </c>
    </row>
    <row r="27" spans="1:16" x14ac:dyDescent="0.25">
      <c r="A27" s="682"/>
      <c r="B27" s="684"/>
      <c r="C27" s="679"/>
      <c r="D27" s="680"/>
      <c r="E27" s="684"/>
      <c r="F27" s="679"/>
      <c r="G27" s="680"/>
      <c r="H27" s="684"/>
      <c r="I27" s="679"/>
      <c r="J27" s="680"/>
      <c r="K27" s="684"/>
      <c r="L27" s="679"/>
      <c r="M27" s="680"/>
      <c r="N27" s="684"/>
      <c r="O27" s="679"/>
      <c r="P27" s="680"/>
    </row>
    <row r="28" spans="1:16" ht="1.2" customHeight="1" x14ac:dyDescent="0.25">
      <c r="A28" s="239" t="s">
        <v>594</v>
      </c>
      <c r="B28" s="247" t="s">
        <v>568</v>
      </c>
      <c r="C28" s="57" t="s">
        <v>569</v>
      </c>
      <c r="D28" s="227" t="s">
        <v>570</v>
      </c>
      <c r="E28" s="250" t="s">
        <v>301</v>
      </c>
      <c r="F28" s="5" t="s">
        <v>302</v>
      </c>
      <c r="G28" s="218" t="s">
        <v>303</v>
      </c>
      <c r="H28" s="250" t="s">
        <v>596</v>
      </c>
      <c r="I28" s="5" t="s">
        <v>597</v>
      </c>
      <c r="J28" s="218" t="s">
        <v>598</v>
      </c>
      <c r="K28" s="251" t="s">
        <v>599</v>
      </c>
      <c r="L28" s="242" t="s">
        <v>600</v>
      </c>
      <c r="M28" s="252" t="s">
        <v>601</v>
      </c>
      <c r="N28" s="159" t="s">
        <v>602</v>
      </c>
      <c r="O28" s="243" t="s">
        <v>603</v>
      </c>
      <c r="P28" s="244" t="s">
        <v>604</v>
      </c>
    </row>
    <row r="29" spans="1:16" x14ac:dyDescent="0.25">
      <c r="A29" s="240">
        <v>1872</v>
      </c>
      <c r="B29" s="248">
        <v>0.2186147</v>
      </c>
      <c r="C29" s="17">
        <v>0.50453950000000003</v>
      </c>
      <c r="D29" s="156">
        <v>0.6176471</v>
      </c>
      <c r="E29" s="248">
        <v>0.2186147</v>
      </c>
      <c r="F29" s="17">
        <v>0.50453950000000003</v>
      </c>
      <c r="G29" s="156">
        <v>0.6176471</v>
      </c>
      <c r="H29" s="248">
        <v>0.26368279999999999</v>
      </c>
      <c r="I29" s="17">
        <v>0.60654430000000004</v>
      </c>
      <c r="J29" s="156">
        <v>0.71137790000000001</v>
      </c>
      <c r="K29" s="253">
        <v>0.58597080000000001</v>
      </c>
      <c r="L29" s="43">
        <v>4.7716719999999997</v>
      </c>
      <c r="M29" s="169">
        <v>43.863250000000001</v>
      </c>
      <c r="N29" s="253">
        <v>6.5483700000000006E-2</v>
      </c>
      <c r="O29" s="245">
        <v>1.9334499999999999</v>
      </c>
      <c r="P29" s="246">
        <v>13.662369999999999</v>
      </c>
    </row>
    <row r="30" spans="1:16" x14ac:dyDescent="0.25">
      <c r="A30" s="240">
        <v>1882</v>
      </c>
      <c r="B30" s="248">
        <v>0.25832630000000001</v>
      </c>
      <c r="C30" s="17">
        <v>0.51294019999999996</v>
      </c>
      <c r="D30" s="156">
        <v>0.70588240000000002</v>
      </c>
      <c r="E30" s="248">
        <v>0.25832630000000001</v>
      </c>
      <c r="F30" s="17">
        <v>0.51294019999999996</v>
      </c>
      <c r="G30" s="156">
        <v>0.70588240000000002</v>
      </c>
      <c r="H30" s="248">
        <v>0.30773879999999998</v>
      </c>
      <c r="I30" s="17">
        <v>0.62244489999999997</v>
      </c>
      <c r="J30" s="156">
        <v>0.80688300000000002</v>
      </c>
      <c r="K30" s="253">
        <v>0.39822730000000001</v>
      </c>
      <c r="L30" s="43">
        <v>4.0563000000000002</v>
      </c>
      <c r="M30" s="169">
        <v>32.845649999999999</v>
      </c>
      <c r="N30" s="253">
        <v>5.8993400000000001E-2</v>
      </c>
      <c r="O30" s="245">
        <v>1.754953</v>
      </c>
      <c r="P30" s="246">
        <v>20.228860000000001</v>
      </c>
    </row>
    <row r="31" spans="1:16" x14ac:dyDescent="0.25">
      <c r="A31" s="240">
        <v>1892</v>
      </c>
      <c r="B31" s="248">
        <v>0.223444</v>
      </c>
      <c r="C31" s="17">
        <v>0.48322150000000003</v>
      </c>
      <c r="D31" s="156">
        <v>0.65656570000000003</v>
      </c>
      <c r="E31" s="248">
        <v>0.223444</v>
      </c>
      <c r="F31" s="17">
        <v>0.48322150000000003</v>
      </c>
      <c r="G31" s="156">
        <v>0.65656570000000003</v>
      </c>
      <c r="H31" s="248">
        <v>0.24960660000000001</v>
      </c>
      <c r="I31" s="17">
        <v>0.58675219999999995</v>
      </c>
      <c r="J31" s="156">
        <v>0.76681109999999997</v>
      </c>
      <c r="K31" s="253">
        <v>0.60972219999999999</v>
      </c>
      <c r="L31" s="43">
        <v>4.7994789999999998</v>
      </c>
      <c r="M31" s="169">
        <v>38.526530000000001</v>
      </c>
      <c r="N31" s="253">
        <v>6.4249399999999998E-2</v>
      </c>
      <c r="O31" s="245">
        <v>1.8510390000000001</v>
      </c>
      <c r="P31" s="246">
        <v>29.12011</v>
      </c>
    </row>
    <row r="32" spans="1:16" x14ac:dyDescent="0.25">
      <c r="A32" s="240">
        <v>1897</v>
      </c>
      <c r="B32" s="248">
        <v>0.19927539999999999</v>
      </c>
      <c r="C32" s="17">
        <v>0.47923870000000002</v>
      </c>
      <c r="D32" s="156">
        <v>0.70535709999999996</v>
      </c>
      <c r="E32" s="248">
        <v>0.19927539999999999</v>
      </c>
      <c r="F32" s="17">
        <v>0.47923870000000002</v>
      </c>
      <c r="G32" s="156">
        <v>0.70535709999999996</v>
      </c>
      <c r="H32" s="248">
        <v>0.2223821</v>
      </c>
      <c r="I32" s="17">
        <v>0.591692</v>
      </c>
      <c r="J32" s="156">
        <v>0.79240129999999998</v>
      </c>
      <c r="K32" s="253">
        <v>0.2580712</v>
      </c>
      <c r="L32" s="43">
        <v>4.4916270000000003</v>
      </c>
      <c r="M32" s="169">
        <v>42.739559999999997</v>
      </c>
      <c r="N32" s="253">
        <v>4.4433599999999997E-2</v>
      </c>
      <c r="O32" s="245">
        <v>1.877675</v>
      </c>
      <c r="P32" s="246">
        <v>20.308019999999999</v>
      </c>
    </row>
    <row r="33" spans="1:17" x14ac:dyDescent="0.25">
      <c r="A33" s="240">
        <v>1907</v>
      </c>
      <c r="B33" s="248">
        <v>0.24899740000000001</v>
      </c>
      <c r="C33" s="17">
        <v>0.4645551</v>
      </c>
      <c r="D33" s="156">
        <v>0.69230769999999997</v>
      </c>
      <c r="E33" s="248">
        <v>0.24899740000000001</v>
      </c>
      <c r="F33" s="17">
        <v>0.4645551</v>
      </c>
      <c r="G33" s="156">
        <v>0.69230769999999997</v>
      </c>
      <c r="H33" s="248">
        <v>0.34672979999999998</v>
      </c>
      <c r="I33" s="17">
        <v>0.56705000000000005</v>
      </c>
      <c r="J33" s="156">
        <v>0.77223920000000001</v>
      </c>
      <c r="K33" s="253">
        <v>0.18391879999999999</v>
      </c>
      <c r="L33" s="43">
        <v>3.5073669999999999</v>
      </c>
      <c r="M33" s="169">
        <v>49.627800000000001</v>
      </c>
      <c r="N33" s="253">
        <v>4.9015700000000002E-2</v>
      </c>
      <c r="O33" s="245">
        <v>1.8405849999999999</v>
      </c>
      <c r="P33" s="246">
        <v>26.33745</v>
      </c>
    </row>
    <row r="34" spans="1:17" x14ac:dyDescent="0.25">
      <c r="A34" s="240">
        <v>1912</v>
      </c>
      <c r="B34" s="248">
        <v>0.1997063</v>
      </c>
      <c r="C34" s="17">
        <v>0.42062850000000002</v>
      </c>
      <c r="D34" s="156">
        <v>0.62015500000000001</v>
      </c>
      <c r="E34" s="248">
        <v>0.1997063</v>
      </c>
      <c r="F34" s="17">
        <v>0.42062850000000002</v>
      </c>
      <c r="G34" s="156">
        <v>0.62015500000000001</v>
      </c>
      <c r="H34" s="248">
        <v>0.2559611</v>
      </c>
      <c r="I34" s="17">
        <v>0.51726139999999998</v>
      </c>
      <c r="J34" s="156">
        <v>0.71674340000000003</v>
      </c>
      <c r="K34" s="253">
        <v>0.19738449999999999</v>
      </c>
      <c r="L34" s="43">
        <v>3.8801830000000002</v>
      </c>
      <c r="M34" s="169">
        <v>53.521529999999998</v>
      </c>
      <c r="N34" s="253">
        <v>7.1408700000000006E-2</v>
      </c>
      <c r="O34" s="245">
        <v>1.767436</v>
      </c>
      <c r="P34" s="246">
        <v>28.089950000000002</v>
      </c>
    </row>
    <row r="35" spans="1:17" x14ac:dyDescent="0.25">
      <c r="A35" s="240">
        <v>1922</v>
      </c>
      <c r="B35" s="248">
        <v>0.25126900000000002</v>
      </c>
      <c r="C35" s="17">
        <v>0.45810909999999999</v>
      </c>
      <c r="D35" s="156">
        <v>0.6</v>
      </c>
      <c r="E35" s="248">
        <v>0.25126900000000002</v>
      </c>
      <c r="F35" s="17">
        <v>0.45810909999999999</v>
      </c>
      <c r="G35" s="156">
        <v>0.6</v>
      </c>
      <c r="H35" s="248">
        <v>0.30966779999999999</v>
      </c>
      <c r="I35" s="17">
        <v>0.55713800000000002</v>
      </c>
      <c r="J35" s="156">
        <v>0.74581410000000004</v>
      </c>
      <c r="K35" s="253">
        <v>0.28345500000000001</v>
      </c>
      <c r="L35" s="43">
        <v>3.7242869999999999</v>
      </c>
      <c r="M35" s="169">
        <v>28.64387</v>
      </c>
      <c r="N35" s="253">
        <v>7.5496999999999995E-2</v>
      </c>
      <c r="O35" s="245">
        <v>1.6082970000000001</v>
      </c>
      <c r="P35" s="246">
        <v>21.127130000000001</v>
      </c>
    </row>
    <row r="36" spans="1:17" x14ac:dyDescent="0.25">
      <c r="A36" s="240">
        <v>1927</v>
      </c>
      <c r="B36" s="248">
        <v>0.17930209999999999</v>
      </c>
      <c r="C36" s="17">
        <v>0.43594650000000001</v>
      </c>
      <c r="D36" s="156">
        <v>0.54761899999999997</v>
      </c>
      <c r="E36" s="248">
        <v>0.17930209999999999</v>
      </c>
      <c r="F36" s="17">
        <v>0.43594650000000001</v>
      </c>
      <c r="G36" s="156">
        <v>0.54761899999999997</v>
      </c>
      <c r="H36" s="248">
        <v>0.23792060000000001</v>
      </c>
      <c r="I36" s="17">
        <v>0.53700639999999999</v>
      </c>
      <c r="J36" s="156">
        <v>0.69498899999999997</v>
      </c>
      <c r="K36" s="253">
        <v>0.284412</v>
      </c>
      <c r="L36" s="43">
        <v>3.7693400000000001</v>
      </c>
      <c r="M36" s="169">
        <v>22.18788</v>
      </c>
      <c r="N36" s="253">
        <v>8.1207000000000001E-2</v>
      </c>
      <c r="O36" s="245">
        <v>1.4450799999999999</v>
      </c>
      <c r="P36" s="246">
        <v>29.152200000000001</v>
      </c>
    </row>
    <row r="37" spans="1:17" x14ac:dyDescent="0.25">
      <c r="A37" s="240">
        <v>1932</v>
      </c>
      <c r="B37" s="248">
        <v>0.2214689</v>
      </c>
      <c r="C37" s="17">
        <v>0.3604541</v>
      </c>
      <c r="D37" s="156">
        <v>0.58333330000000005</v>
      </c>
      <c r="E37" s="248">
        <v>0.2214689</v>
      </c>
      <c r="F37" s="17">
        <v>0.3604541</v>
      </c>
      <c r="G37" s="156">
        <v>0.58333330000000005</v>
      </c>
      <c r="H37" s="248">
        <v>0.27116279999999998</v>
      </c>
      <c r="I37" s="17">
        <v>0.45473809999999998</v>
      </c>
      <c r="J37" s="156">
        <v>0.67485989999999996</v>
      </c>
      <c r="K37" s="253">
        <v>0.30231479999999999</v>
      </c>
      <c r="L37" s="43">
        <v>3.3184049999999998</v>
      </c>
      <c r="M37" s="169">
        <v>18.893730000000001</v>
      </c>
      <c r="N37" s="253">
        <v>5.5905400000000001E-2</v>
      </c>
      <c r="O37" s="245">
        <v>0.9638158</v>
      </c>
      <c r="P37" s="246">
        <v>12.65429</v>
      </c>
    </row>
    <row r="38" spans="1:17" x14ac:dyDescent="0.25">
      <c r="A38" s="240">
        <v>1937</v>
      </c>
      <c r="B38" s="248">
        <v>0.1585482</v>
      </c>
      <c r="C38" s="17">
        <v>0.4310987</v>
      </c>
      <c r="D38" s="156">
        <v>0.53333339999999996</v>
      </c>
      <c r="E38" s="248">
        <v>0.1585482</v>
      </c>
      <c r="F38" s="17">
        <v>0.4310987</v>
      </c>
      <c r="G38" s="156">
        <v>0.53333339999999996</v>
      </c>
      <c r="H38" s="248">
        <v>0.22329740000000001</v>
      </c>
      <c r="I38" s="17">
        <v>0.53209240000000002</v>
      </c>
      <c r="J38" s="156">
        <v>0.58741520000000003</v>
      </c>
      <c r="K38" s="253">
        <v>0.36608000000000002</v>
      </c>
      <c r="L38" s="43">
        <v>2.4419059999999999</v>
      </c>
      <c r="M38" s="169">
        <v>23.105540000000001</v>
      </c>
      <c r="N38" s="253">
        <v>4.3074899999999999E-2</v>
      </c>
      <c r="O38" s="245">
        <v>0.78661729999999996</v>
      </c>
      <c r="P38" s="246">
        <v>8.1362240000000003</v>
      </c>
    </row>
    <row r="39" spans="1:17" x14ac:dyDescent="0.25">
      <c r="A39" s="240">
        <v>1942</v>
      </c>
      <c r="B39" s="248">
        <v>0.16800000000000001</v>
      </c>
      <c r="C39" s="17">
        <v>0.38501770000000002</v>
      </c>
      <c r="D39" s="156">
        <v>0.53932579999999997</v>
      </c>
      <c r="E39" s="248">
        <v>0.16800000000000001</v>
      </c>
      <c r="F39" s="17">
        <v>0.38501770000000002</v>
      </c>
      <c r="G39" s="156">
        <v>0.53932579999999997</v>
      </c>
      <c r="H39" s="248">
        <v>0.2244485</v>
      </c>
      <c r="I39" s="17">
        <v>0.47125010000000001</v>
      </c>
      <c r="J39" s="156">
        <v>0.61129389999999995</v>
      </c>
      <c r="K39" s="253">
        <v>0.19940240000000001</v>
      </c>
      <c r="L39" s="43">
        <v>1.860466</v>
      </c>
      <c r="M39" s="169">
        <v>14.36707</v>
      </c>
      <c r="N39" s="253">
        <v>4.0368500000000002E-2</v>
      </c>
      <c r="O39" s="245">
        <v>0.56745710000000005</v>
      </c>
      <c r="P39" s="246">
        <v>8.3743739999999995</v>
      </c>
    </row>
    <row r="40" spans="1:17" x14ac:dyDescent="0.25">
      <c r="A40" s="240">
        <v>1947</v>
      </c>
      <c r="B40" s="248">
        <v>0.19551160000000001</v>
      </c>
      <c r="C40" s="17">
        <v>0.33748250000000002</v>
      </c>
      <c r="D40" s="156">
        <v>0.51724139999999996</v>
      </c>
      <c r="E40" s="248">
        <v>0.19551160000000001</v>
      </c>
      <c r="F40" s="17">
        <v>0.33748250000000002</v>
      </c>
      <c r="G40" s="156">
        <v>0.51724139999999996</v>
      </c>
      <c r="H40" s="248">
        <v>0.2542914</v>
      </c>
      <c r="I40" s="17">
        <v>0.42424089999999998</v>
      </c>
      <c r="J40" s="156">
        <v>0.54366740000000002</v>
      </c>
      <c r="K40" s="253">
        <v>0.1252424</v>
      </c>
      <c r="L40" s="43">
        <v>1.0732349999999999</v>
      </c>
      <c r="M40" s="169">
        <v>9.2612000000000005</v>
      </c>
      <c r="N40" s="253">
        <v>5.5182000000000002E-2</v>
      </c>
      <c r="O40" s="245">
        <v>0.61199110000000001</v>
      </c>
      <c r="P40" s="246">
        <v>13.120850000000001</v>
      </c>
    </row>
    <row r="41" spans="1:17" x14ac:dyDescent="0.25">
      <c r="A41" s="240">
        <v>1952</v>
      </c>
      <c r="B41" s="248">
        <v>0.1789116</v>
      </c>
      <c r="C41" s="17">
        <v>0.29124</v>
      </c>
      <c r="D41" s="156">
        <v>0.38666669999999997</v>
      </c>
      <c r="E41" s="248">
        <v>0.1789116</v>
      </c>
      <c r="F41" s="17">
        <v>0.29124</v>
      </c>
      <c r="G41" s="156">
        <v>0.38666669999999997</v>
      </c>
      <c r="H41" s="248">
        <v>0.29183979999999998</v>
      </c>
      <c r="I41" s="17">
        <v>0.4456137</v>
      </c>
      <c r="J41" s="156">
        <v>0.49446659999999998</v>
      </c>
      <c r="K41" s="253">
        <v>0.1124052</v>
      </c>
      <c r="L41" s="43">
        <v>0.63771829999999996</v>
      </c>
      <c r="M41" s="169">
        <v>3.535901</v>
      </c>
      <c r="N41" s="253">
        <v>4.0599999999999997E-2</v>
      </c>
      <c r="O41" s="245">
        <v>0.46825020000000001</v>
      </c>
      <c r="P41" s="246">
        <v>4.1122339999999999</v>
      </c>
    </row>
    <row r="42" spans="1:17" x14ac:dyDescent="0.25">
      <c r="A42" s="240">
        <v>1957</v>
      </c>
      <c r="B42" s="248">
        <v>0.203595</v>
      </c>
      <c r="C42" s="17">
        <v>0.34755950000000002</v>
      </c>
      <c r="D42" s="156">
        <v>0.43181819999999999</v>
      </c>
      <c r="E42" s="248">
        <v>0.203595</v>
      </c>
      <c r="F42" s="17">
        <v>0.34755950000000002</v>
      </c>
      <c r="G42" s="156">
        <v>0.43181819999999999</v>
      </c>
      <c r="H42" s="248">
        <v>0.3399066</v>
      </c>
      <c r="I42" s="17">
        <v>0.49008479999999999</v>
      </c>
      <c r="J42" s="156">
        <v>0.50081929999999997</v>
      </c>
      <c r="K42" s="253">
        <v>0.1164722</v>
      </c>
      <c r="L42" s="43">
        <v>0.55765659999999995</v>
      </c>
      <c r="M42" s="169">
        <v>2.026332</v>
      </c>
      <c r="N42" s="253">
        <v>5.01085E-2</v>
      </c>
      <c r="O42" s="245">
        <v>0.41308010000000001</v>
      </c>
      <c r="P42" s="246">
        <v>2.9349150000000002</v>
      </c>
    </row>
    <row r="43" spans="1:17" ht="15.6" thickBot="1" x14ac:dyDescent="0.3">
      <c r="A43" s="241">
        <v>1962</v>
      </c>
      <c r="B43" s="249"/>
      <c r="C43" s="108"/>
      <c r="D43" s="192"/>
      <c r="E43" s="249"/>
      <c r="F43" s="108"/>
      <c r="G43" s="192"/>
      <c r="H43" s="249"/>
      <c r="I43" s="108"/>
      <c r="J43" s="192"/>
      <c r="K43" s="254"/>
      <c r="L43" s="255"/>
      <c r="M43" s="256"/>
      <c r="N43" s="254"/>
      <c r="O43" s="257"/>
      <c r="P43" s="258"/>
    </row>
    <row r="44" spans="1:17" ht="16.2" thickTop="1" thickBot="1" x14ac:dyDescent="0.3">
      <c r="A44" s="165"/>
      <c r="B44" s="17"/>
      <c r="C44" s="17"/>
      <c r="D44" s="18"/>
      <c r="E44" s="17" t="s">
        <v>605</v>
      </c>
      <c r="F44" s="17"/>
      <c r="G44" s="17"/>
      <c r="H44" s="16"/>
      <c r="I44" s="17"/>
      <c r="J44" s="18"/>
      <c r="K44" s="17"/>
      <c r="L44" s="17"/>
      <c r="M44" s="18"/>
      <c r="N44" s="17"/>
      <c r="O44" s="195"/>
      <c r="P44" s="196"/>
      <c r="Q44" s="195"/>
    </row>
    <row r="45" spans="1:17" ht="16.2" thickTop="1" x14ac:dyDescent="0.25">
      <c r="A45" s="260"/>
      <c r="B45" s="685" t="s">
        <v>554</v>
      </c>
      <c r="C45" s="686"/>
      <c r="D45" s="687"/>
      <c r="E45" s="685" t="s">
        <v>559</v>
      </c>
      <c r="F45" s="688"/>
      <c r="G45" s="689"/>
      <c r="H45" s="685" t="s">
        <v>561</v>
      </c>
      <c r="I45" s="688"/>
      <c r="J45" s="689"/>
      <c r="K45" s="685" t="s">
        <v>560</v>
      </c>
      <c r="L45" s="686"/>
      <c r="M45" s="687"/>
      <c r="N45" s="685" t="s">
        <v>562</v>
      </c>
      <c r="O45" s="686"/>
      <c r="P45" s="687"/>
    </row>
    <row r="46" spans="1:17" ht="14.4" customHeight="1" x14ac:dyDescent="0.25">
      <c r="A46" s="681"/>
      <c r="B46" s="599" t="s">
        <v>558</v>
      </c>
      <c r="C46" s="645" t="s">
        <v>552</v>
      </c>
      <c r="D46" s="662" t="s">
        <v>553</v>
      </c>
      <c r="E46" s="557" t="s">
        <v>558</v>
      </c>
      <c r="F46" s="645" t="s">
        <v>552</v>
      </c>
      <c r="G46" s="662" t="s">
        <v>553</v>
      </c>
      <c r="H46" s="599" t="s">
        <v>558</v>
      </c>
      <c r="I46" s="645" t="s">
        <v>552</v>
      </c>
      <c r="J46" s="662" t="s">
        <v>553</v>
      </c>
      <c r="K46" s="599" t="s">
        <v>558</v>
      </c>
      <c r="L46" s="645" t="s">
        <v>552</v>
      </c>
      <c r="M46" s="662" t="s">
        <v>553</v>
      </c>
      <c r="N46" s="599" t="s">
        <v>558</v>
      </c>
      <c r="O46" s="645" t="s">
        <v>552</v>
      </c>
      <c r="P46" s="662" t="s">
        <v>553</v>
      </c>
    </row>
    <row r="47" spans="1:17" ht="14.4" customHeight="1" x14ac:dyDescent="0.25">
      <c r="A47" s="682"/>
      <c r="B47" s="678"/>
      <c r="C47" s="679"/>
      <c r="D47" s="680"/>
      <c r="E47" s="591"/>
      <c r="F47" s="679"/>
      <c r="G47" s="680"/>
      <c r="H47" s="678"/>
      <c r="I47" s="679"/>
      <c r="J47" s="680"/>
      <c r="K47" s="678"/>
      <c r="L47" s="679"/>
      <c r="M47" s="680"/>
      <c r="N47" s="678"/>
      <c r="O47" s="679"/>
      <c r="P47" s="680"/>
    </row>
    <row r="48" spans="1:17" ht="0.6" customHeight="1" x14ac:dyDescent="0.25">
      <c r="A48" s="240">
        <v>1872</v>
      </c>
      <c r="B48" s="247" t="s">
        <v>555</v>
      </c>
      <c r="C48" s="57" t="s">
        <v>556</v>
      </c>
      <c r="D48" s="227" t="s">
        <v>557</v>
      </c>
      <c r="E48" s="5" t="s">
        <v>555</v>
      </c>
      <c r="F48" s="5" t="s">
        <v>556</v>
      </c>
      <c r="G48" s="5" t="s">
        <v>557</v>
      </c>
      <c r="H48" s="5" t="s">
        <v>555</v>
      </c>
      <c r="I48" s="5" t="s">
        <v>556</v>
      </c>
      <c r="J48" s="5" t="s">
        <v>557</v>
      </c>
      <c r="K48" s="5" t="s">
        <v>555</v>
      </c>
      <c r="L48" s="5" t="s">
        <v>556</v>
      </c>
      <c r="M48" s="5" t="s">
        <v>557</v>
      </c>
      <c r="N48" s="5" t="s">
        <v>555</v>
      </c>
      <c r="O48" s="5" t="s">
        <v>556</v>
      </c>
      <c r="P48" s="218" t="s">
        <v>557</v>
      </c>
    </row>
    <row r="49" spans="1:16" x14ac:dyDescent="0.25">
      <c r="A49" s="240">
        <v>1872</v>
      </c>
      <c r="B49" s="248">
        <v>0.32220989999999999</v>
      </c>
      <c r="C49" s="17">
        <v>0.62656129999999999</v>
      </c>
      <c r="D49" s="156">
        <v>0.72045650000000006</v>
      </c>
      <c r="E49" s="17">
        <v>0.30070449999999999</v>
      </c>
      <c r="F49" s="17">
        <v>0.57979689999999995</v>
      </c>
      <c r="G49" s="17">
        <v>0.69105850000000002</v>
      </c>
      <c r="H49" s="494">
        <v>0.28031149999999999</v>
      </c>
      <c r="I49" s="94">
        <v>0.56496780000000002</v>
      </c>
      <c r="J49" s="221">
        <v>0.64487729999999999</v>
      </c>
      <c r="K49" s="494">
        <v>0.25250280000000003</v>
      </c>
      <c r="L49" s="94">
        <v>0.46230389999999999</v>
      </c>
      <c r="M49" s="221">
        <v>0.53836269999999997</v>
      </c>
      <c r="N49" s="17">
        <v>0.24360399999999999</v>
      </c>
      <c r="O49" s="17">
        <v>0.47034860000000001</v>
      </c>
      <c r="P49" s="156">
        <v>0.53291129999999998</v>
      </c>
    </row>
    <row r="50" spans="1:16" x14ac:dyDescent="0.25">
      <c r="A50" s="240">
        <v>1882</v>
      </c>
      <c r="B50" s="248">
        <v>0.36673519999999998</v>
      </c>
      <c r="C50" s="17">
        <v>0.61981269999999999</v>
      </c>
      <c r="D50" s="156">
        <v>0.71896709999999997</v>
      </c>
      <c r="E50" s="17">
        <v>0.3308104</v>
      </c>
      <c r="F50" s="17">
        <v>0.58445049999999998</v>
      </c>
      <c r="G50" s="17">
        <v>0.6846759</v>
      </c>
      <c r="H50" s="248">
        <v>0.31073630000000002</v>
      </c>
      <c r="I50" s="17">
        <v>0.53414209999999995</v>
      </c>
      <c r="J50" s="156">
        <v>0.65404910000000005</v>
      </c>
      <c r="K50" s="248">
        <v>0.29600989999999999</v>
      </c>
      <c r="L50" s="17">
        <v>0.51843130000000004</v>
      </c>
      <c r="M50" s="156">
        <v>0.59104939999999995</v>
      </c>
      <c r="N50" s="17">
        <v>0.24725079999999999</v>
      </c>
      <c r="O50" s="17">
        <v>0.40215909999999999</v>
      </c>
      <c r="P50" s="156">
        <v>0.46784989999999999</v>
      </c>
    </row>
    <row r="51" spans="1:16" x14ac:dyDescent="0.25">
      <c r="A51" s="240">
        <v>1892</v>
      </c>
      <c r="B51" s="248">
        <v>0.3313429</v>
      </c>
      <c r="C51" s="17">
        <v>0.58727720000000005</v>
      </c>
      <c r="D51" s="156">
        <v>0.69089080000000003</v>
      </c>
      <c r="E51" s="17">
        <v>0.29989189999999999</v>
      </c>
      <c r="F51" s="17">
        <v>0.50460070000000001</v>
      </c>
      <c r="G51" s="17">
        <v>0.62693580000000004</v>
      </c>
      <c r="H51" s="248">
        <v>0.28354499999999999</v>
      </c>
      <c r="I51" s="17">
        <v>0.46741070000000001</v>
      </c>
      <c r="J51" s="156">
        <v>0.57833239999999997</v>
      </c>
      <c r="K51" s="248">
        <v>0.26776549999999999</v>
      </c>
      <c r="L51" s="17">
        <v>0.46165279999999997</v>
      </c>
      <c r="M51" s="156">
        <v>0.54884379999999999</v>
      </c>
      <c r="N51" s="17">
        <v>0.22369629999999999</v>
      </c>
      <c r="O51" s="17">
        <v>0.415323</v>
      </c>
      <c r="P51" s="156">
        <v>0.4826201</v>
      </c>
    </row>
    <row r="52" spans="1:16" x14ac:dyDescent="0.25">
      <c r="A52" s="240">
        <v>1897</v>
      </c>
      <c r="B52" s="248">
        <v>0.31609809999999999</v>
      </c>
      <c r="C52" s="17">
        <v>0.67150339999999997</v>
      </c>
      <c r="D52" s="156">
        <v>0.76518960000000003</v>
      </c>
      <c r="E52" s="17">
        <v>0.28544770000000003</v>
      </c>
      <c r="F52" s="17">
        <v>0.64469799999999999</v>
      </c>
      <c r="G52" s="17">
        <v>0.73197100000000004</v>
      </c>
      <c r="H52" s="248">
        <v>0.26785710000000001</v>
      </c>
      <c r="I52" s="17">
        <v>0.52222869999999999</v>
      </c>
      <c r="J52" s="156">
        <v>0.63621459999999996</v>
      </c>
      <c r="K52" s="248">
        <v>0.24413650000000001</v>
      </c>
      <c r="L52" s="17">
        <v>0.52861670000000005</v>
      </c>
      <c r="M52" s="156">
        <v>0.60264839999999997</v>
      </c>
      <c r="N52" s="17">
        <v>0.22414709999999999</v>
      </c>
      <c r="O52" s="17">
        <v>0.49406129999999998</v>
      </c>
      <c r="P52" s="156">
        <v>0.54647020000000002</v>
      </c>
    </row>
    <row r="53" spans="1:16" x14ac:dyDescent="0.25">
      <c r="A53" s="240">
        <v>1907</v>
      </c>
      <c r="B53" s="248">
        <v>0.35398020000000002</v>
      </c>
      <c r="C53" s="17">
        <v>0.65608739999999999</v>
      </c>
      <c r="D53" s="156">
        <v>0.74162329999999999</v>
      </c>
      <c r="E53" s="17">
        <v>0.32830900000000002</v>
      </c>
      <c r="F53" s="17">
        <v>0.58569230000000005</v>
      </c>
      <c r="G53" s="17">
        <v>0.69421080000000002</v>
      </c>
      <c r="H53" s="248">
        <v>0.29251060000000001</v>
      </c>
      <c r="I53" s="17">
        <v>0.57024680000000005</v>
      </c>
      <c r="J53" s="156">
        <v>0.66352330000000004</v>
      </c>
      <c r="K53" s="248">
        <v>0.29227510000000001</v>
      </c>
      <c r="L53" s="17">
        <v>0.53889279999999995</v>
      </c>
      <c r="M53" s="156">
        <v>0.63308869999999995</v>
      </c>
      <c r="N53" s="17">
        <v>0.2656618</v>
      </c>
      <c r="O53" s="17">
        <v>0.46069329999999997</v>
      </c>
      <c r="P53" s="156">
        <v>0.51894689999999999</v>
      </c>
    </row>
    <row r="54" spans="1:16" x14ac:dyDescent="0.25">
      <c r="A54" s="240">
        <v>1912</v>
      </c>
      <c r="B54" s="248">
        <v>0.2923791</v>
      </c>
      <c r="C54" s="17">
        <v>0.63742299999999996</v>
      </c>
      <c r="D54" s="156">
        <v>0.7343305</v>
      </c>
      <c r="E54" s="17">
        <v>0.27308260000000001</v>
      </c>
      <c r="F54" s="17">
        <v>0.58509990000000001</v>
      </c>
      <c r="G54" s="17">
        <v>0.69009909999999997</v>
      </c>
      <c r="H54" s="248">
        <v>0.2564729</v>
      </c>
      <c r="I54" s="17">
        <v>0.52921649999999998</v>
      </c>
      <c r="J54" s="156">
        <v>0.62954929999999998</v>
      </c>
      <c r="K54" s="248">
        <v>0.24279429999999999</v>
      </c>
      <c r="L54" s="17">
        <v>0.50442299999999995</v>
      </c>
      <c r="M54" s="156">
        <v>0.5980316</v>
      </c>
      <c r="N54" s="17">
        <v>0.21812409999999999</v>
      </c>
      <c r="O54" s="17">
        <v>0.45834180000000002</v>
      </c>
      <c r="P54" s="156">
        <v>0.51814199999999999</v>
      </c>
    </row>
    <row r="55" spans="1:16" x14ac:dyDescent="0.25">
      <c r="A55" s="240">
        <v>1922</v>
      </c>
      <c r="B55" s="248">
        <v>0.33508660000000001</v>
      </c>
      <c r="C55" s="17">
        <v>0.55181259999999999</v>
      </c>
      <c r="D55" s="156">
        <v>0.67090269999999996</v>
      </c>
      <c r="E55" s="17">
        <v>0.30637740000000002</v>
      </c>
      <c r="F55" s="17">
        <v>0.50063000000000002</v>
      </c>
      <c r="G55" s="17">
        <v>0.6494489</v>
      </c>
      <c r="H55" s="248">
        <v>0.2862152</v>
      </c>
      <c r="I55" s="17">
        <v>0.46236159999999998</v>
      </c>
      <c r="J55" s="156">
        <v>0.56051110000000004</v>
      </c>
      <c r="K55" s="248">
        <v>0.27547670000000002</v>
      </c>
      <c r="L55" s="17">
        <v>0.44435580000000002</v>
      </c>
      <c r="M55" s="156">
        <v>0.55510119999999996</v>
      </c>
      <c r="N55" s="17">
        <v>0.25750600000000001</v>
      </c>
      <c r="O55" s="17">
        <v>0.39767400000000003</v>
      </c>
      <c r="P55" s="156">
        <v>0.50800350000000005</v>
      </c>
    </row>
    <row r="56" spans="1:16" x14ac:dyDescent="0.25">
      <c r="A56" s="240">
        <v>1927</v>
      </c>
      <c r="B56" s="248">
        <v>0.27096340000000002</v>
      </c>
      <c r="C56" s="17">
        <v>0.51919099999999996</v>
      </c>
      <c r="D56" s="156">
        <v>0.64658959999999999</v>
      </c>
      <c r="E56" s="17">
        <v>0.24487059999999999</v>
      </c>
      <c r="F56" s="17">
        <v>0.4587658</v>
      </c>
      <c r="G56" s="17">
        <v>0.59644509999999995</v>
      </c>
      <c r="H56" s="248">
        <v>0.22903660000000001</v>
      </c>
      <c r="I56" s="17">
        <v>0.50747039999999999</v>
      </c>
      <c r="J56" s="156">
        <v>0.5936998</v>
      </c>
      <c r="K56" s="248">
        <v>0.22190009999999999</v>
      </c>
      <c r="L56" s="17">
        <v>0.43265389999999998</v>
      </c>
      <c r="M56" s="156">
        <v>0.51197300000000001</v>
      </c>
      <c r="N56" s="17">
        <v>0.2154326</v>
      </c>
      <c r="O56" s="17">
        <v>0.47233570000000002</v>
      </c>
      <c r="P56" s="156">
        <v>0.52638019999999996</v>
      </c>
    </row>
    <row r="57" spans="1:16" x14ac:dyDescent="0.25">
      <c r="A57" s="240">
        <v>1932</v>
      </c>
      <c r="B57" s="248">
        <v>0.27280460000000001</v>
      </c>
      <c r="C57" s="17">
        <v>0.55356439999999996</v>
      </c>
      <c r="D57" s="156">
        <v>0.64636110000000002</v>
      </c>
      <c r="E57" s="17">
        <v>0.26196039999999998</v>
      </c>
      <c r="F57" s="17">
        <v>0.51195650000000004</v>
      </c>
      <c r="G57" s="17">
        <v>0.61074139999999999</v>
      </c>
      <c r="H57" s="248">
        <v>0.24069740000000001</v>
      </c>
      <c r="I57" s="17">
        <v>0.48438300000000001</v>
      </c>
      <c r="J57" s="156">
        <v>0.55903610000000004</v>
      </c>
      <c r="K57" s="248">
        <v>0.23240479999999999</v>
      </c>
      <c r="L57" s="17">
        <v>0.41341670000000003</v>
      </c>
      <c r="M57" s="156">
        <v>0.49038470000000001</v>
      </c>
      <c r="N57" s="17">
        <v>0.2047629</v>
      </c>
      <c r="O57" s="17">
        <v>0.39819359999999998</v>
      </c>
      <c r="P57" s="156">
        <v>0.4594279</v>
      </c>
    </row>
    <row r="58" spans="1:16" x14ac:dyDescent="0.25">
      <c r="A58" s="240">
        <v>1937</v>
      </c>
      <c r="B58" s="248">
        <v>0.24631810000000001</v>
      </c>
      <c r="C58" s="17">
        <v>0.62059790000000004</v>
      </c>
      <c r="D58" s="156">
        <v>0.73307120000000003</v>
      </c>
      <c r="E58" s="17">
        <v>0.22754050000000001</v>
      </c>
      <c r="F58" s="17">
        <v>0.57307790000000003</v>
      </c>
      <c r="G58" s="17">
        <v>0.69035270000000004</v>
      </c>
      <c r="H58" s="248">
        <v>0.2201767</v>
      </c>
      <c r="I58" s="17">
        <v>0.579071</v>
      </c>
      <c r="J58" s="156">
        <v>0.69053489999999995</v>
      </c>
      <c r="K58" s="248">
        <v>0.2209131</v>
      </c>
      <c r="L58" s="17">
        <v>0.57571850000000002</v>
      </c>
      <c r="M58" s="156">
        <v>0.63861520000000005</v>
      </c>
      <c r="N58" s="17">
        <v>0.18906480000000001</v>
      </c>
      <c r="O58" s="17">
        <v>0.47679519999999997</v>
      </c>
      <c r="P58" s="156">
        <v>0.53776440000000003</v>
      </c>
    </row>
    <row r="59" spans="1:16" x14ac:dyDescent="0.25">
      <c r="A59" s="240">
        <v>1942</v>
      </c>
      <c r="B59" s="248">
        <v>0.25680330000000001</v>
      </c>
      <c r="C59" s="17">
        <v>0.63493599999999994</v>
      </c>
      <c r="D59" s="156">
        <v>0.71370149999999999</v>
      </c>
      <c r="E59" s="17">
        <v>0.2380767</v>
      </c>
      <c r="F59" s="17">
        <v>0.57792750000000004</v>
      </c>
      <c r="G59" s="17">
        <v>0.68723939999999994</v>
      </c>
      <c r="H59" s="248">
        <v>0.21774299999999999</v>
      </c>
      <c r="I59" s="17">
        <v>0.54456020000000005</v>
      </c>
      <c r="J59" s="156">
        <v>0.62707639999999998</v>
      </c>
      <c r="K59" s="248">
        <v>0.2084636</v>
      </c>
      <c r="L59" s="17">
        <v>0.51403770000000004</v>
      </c>
      <c r="M59" s="156">
        <v>0.58216849999999998</v>
      </c>
      <c r="N59" s="17">
        <v>0.19442490000000001</v>
      </c>
      <c r="O59" s="17">
        <v>0.46824519999999997</v>
      </c>
      <c r="P59" s="156">
        <v>0.50217840000000002</v>
      </c>
    </row>
    <row r="60" spans="1:16" x14ac:dyDescent="0.25">
      <c r="A60" s="240">
        <v>1947</v>
      </c>
      <c r="B60" s="248">
        <v>0.26089899999999999</v>
      </c>
      <c r="C60" s="17">
        <v>0.45921149999999999</v>
      </c>
      <c r="D60" s="156">
        <v>0.52436240000000001</v>
      </c>
      <c r="E60" s="17">
        <v>0.22908700000000001</v>
      </c>
      <c r="F60" s="17">
        <v>0.42593809999999999</v>
      </c>
      <c r="G60" s="17">
        <v>0.49689549999999999</v>
      </c>
      <c r="H60" s="248">
        <v>0.21326880000000001</v>
      </c>
      <c r="I60" s="17">
        <v>0.38079429999999997</v>
      </c>
      <c r="J60" s="156">
        <v>0.4628449</v>
      </c>
      <c r="K60" s="248">
        <v>0.2230694</v>
      </c>
      <c r="L60" s="17">
        <v>0.39869710000000003</v>
      </c>
      <c r="M60" s="156">
        <v>0.44882290000000002</v>
      </c>
      <c r="N60" s="17">
        <v>0.18454509999999999</v>
      </c>
      <c r="O60" s="17">
        <v>0.31400099999999997</v>
      </c>
      <c r="P60" s="156">
        <v>0.37908199999999997</v>
      </c>
    </row>
    <row r="61" spans="1:16" x14ac:dyDescent="0.25">
      <c r="A61" s="240">
        <v>1952</v>
      </c>
      <c r="B61" s="248">
        <v>0.2318952</v>
      </c>
      <c r="C61" s="17">
        <v>0.4073811</v>
      </c>
      <c r="D61" s="156">
        <v>0.5501336</v>
      </c>
      <c r="E61" s="17">
        <v>0.21391879999999999</v>
      </c>
      <c r="F61" s="17">
        <v>0.37469059999999998</v>
      </c>
      <c r="G61" s="17">
        <v>0.5239682</v>
      </c>
      <c r="H61" s="248">
        <v>0.19645609999999999</v>
      </c>
      <c r="I61" s="17">
        <v>0.33176679999999997</v>
      </c>
      <c r="J61" s="156">
        <v>0.46019100000000002</v>
      </c>
      <c r="K61" s="248">
        <v>0.1931176</v>
      </c>
      <c r="L61" s="17">
        <v>0.3555931</v>
      </c>
      <c r="M61" s="156">
        <v>0.4759854</v>
      </c>
      <c r="N61" s="17">
        <v>0.18207499999999999</v>
      </c>
      <c r="O61" s="17">
        <v>0.3355515</v>
      </c>
      <c r="P61" s="156">
        <v>0.42130230000000002</v>
      </c>
    </row>
    <row r="62" spans="1:16" x14ac:dyDescent="0.25">
      <c r="A62" s="240">
        <v>1957</v>
      </c>
      <c r="B62" s="248">
        <v>0.26408910000000002</v>
      </c>
      <c r="C62" s="17">
        <v>0.53019799999999995</v>
      </c>
      <c r="D62" s="156">
        <v>0.64531309999999997</v>
      </c>
      <c r="E62" s="17">
        <v>0.26422309999999999</v>
      </c>
      <c r="F62" s="17">
        <v>0.4991447</v>
      </c>
      <c r="G62" s="17">
        <v>0.62494170000000004</v>
      </c>
      <c r="H62" s="248">
        <v>0.2331085</v>
      </c>
      <c r="I62" s="17">
        <v>0.44959959999999999</v>
      </c>
      <c r="J62" s="156">
        <v>0.57410159999999999</v>
      </c>
      <c r="K62" s="248">
        <v>0.23950930000000001</v>
      </c>
      <c r="L62" s="17">
        <v>0.47241230000000001</v>
      </c>
      <c r="M62" s="156">
        <v>0.57176709999999997</v>
      </c>
      <c r="N62" s="17">
        <v>0.24245920000000001</v>
      </c>
      <c r="O62" s="17">
        <v>0.39715430000000002</v>
      </c>
      <c r="P62" s="156">
        <v>0.4796726</v>
      </c>
    </row>
    <row r="63" spans="1:16" ht="15.6" thickBot="1" x14ac:dyDescent="0.3">
      <c r="A63" s="241">
        <v>1962</v>
      </c>
      <c r="B63" s="249"/>
      <c r="C63" s="108"/>
      <c r="D63" s="192"/>
      <c r="E63" s="249"/>
      <c r="F63" s="108"/>
      <c r="G63" s="192"/>
      <c r="H63" s="249"/>
      <c r="I63" s="108"/>
      <c r="J63" s="192"/>
      <c r="K63" s="254"/>
      <c r="L63" s="255"/>
      <c r="M63" s="256"/>
      <c r="N63" s="254"/>
      <c r="O63" s="257"/>
      <c r="P63" s="258"/>
    </row>
    <row r="64" spans="1:16" ht="16.2" thickTop="1" thickBot="1" x14ac:dyDescent="0.3">
      <c r="F64" s="17" t="s">
        <v>606</v>
      </c>
    </row>
    <row r="65" spans="1:16" ht="16.2" thickTop="1" x14ac:dyDescent="0.25">
      <c r="A65" s="260"/>
      <c r="B65" s="685" t="s">
        <v>554</v>
      </c>
      <c r="C65" s="686"/>
      <c r="D65" s="687"/>
      <c r="E65" s="685" t="s">
        <v>559</v>
      </c>
      <c r="F65" s="688"/>
      <c r="G65" s="689"/>
      <c r="H65" s="685" t="s">
        <v>561</v>
      </c>
      <c r="I65" s="688"/>
      <c r="J65" s="689"/>
      <c r="K65" s="685" t="s">
        <v>560</v>
      </c>
      <c r="L65" s="686"/>
      <c r="M65" s="687"/>
      <c r="N65" s="685" t="s">
        <v>562</v>
      </c>
      <c r="O65" s="686"/>
      <c r="P65" s="687"/>
    </row>
    <row r="66" spans="1:16" ht="15" customHeight="1" x14ac:dyDescent="0.25">
      <c r="A66" s="681"/>
      <c r="B66" s="599" t="s">
        <v>558</v>
      </c>
      <c r="C66" s="645" t="s">
        <v>552</v>
      </c>
      <c r="D66" s="662" t="s">
        <v>553</v>
      </c>
      <c r="E66" s="557" t="s">
        <v>558</v>
      </c>
      <c r="F66" s="645" t="s">
        <v>552</v>
      </c>
      <c r="G66" s="662" t="s">
        <v>553</v>
      </c>
      <c r="H66" s="599" t="s">
        <v>558</v>
      </c>
      <c r="I66" s="645" t="s">
        <v>552</v>
      </c>
      <c r="J66" s="662" t="s">
        <v>553</v>
      </c>
      <c r="K66" s="599" t="s">
        <v>558</v>
      </c>
      <c r="L66" s="645" t="s">
        <v>552</v>
      </c>
      <c r="M66" s="662" t="s">
        <v>553</v>
      </c>
      <c r="N66" s="599" t="s">
        <v>558</v>
      </c>
      <c r="O66" s="645" t="s">
        <v>552</v>
      </c>
      <c r="P66" s="662" t="s">
        <v>553</v>
      </c>
    </row>
    <row r="67" spans="1:16" ht="14.4" customHeight="1" x14ac:dyDescent="0.25">
      <c r="A67" s="682"/>
      <c r="B67" s="678"/>
      <c r="C67" s="679"/>
      <c r="D67" s="680"/>
      <c r="E67" s="591"/>
      <c r="F67" s="679"/>
      <c r="G67" s="680"/>
      <c r="H67" s="678"/>
      <c r="I67" s="679"/>
      <c r="J67" s="680"/>
      <c r="K67" s="678"/>
      <c r="L67" s="679"/>
      <c r="M67" s="680"/>
      <c r="N67" s="678"/>
      <c r="O67" s="679"/>
      <c r="P67" s="680"/>
    </row>
    <row r="68" spans="1:16" ht="5.4" customHeight="1" x14ac:dyDescent="0.25">
      <c r="A68" s="240">
        <v>1872</v>
      </c>
      <c r="B68" s="247" t="s">
        <v>555</v>
      </c>
      <c r="C68" s="57" t="s">
        <v>556</v>
      </c>
      <c r="D68" s="227" t="s">
        <v>557</v>
      </c>
      <c r="E68" s="5" t="s">
        <v>555</v>
      </c>
      <c r="F68" s="5" t="s">
        <v>556</v>
      </c>
      <c r="G68" s="5" t="s">
        <v>557</v>
      </c>
      <c r="H68" s="5" t="s">
        <v>555</v>
      </c>
      <c r="I68" s="5" t="s">
        <v>556</v>
      </c>
      <c r="J68" s="5" t="s">
        <v>557</v>
      </c>
      <c r="K68" s="5" t="s">
        <v>555</v>
      </c>
      <c r="L68" s="5" t="s">
        <v>556</v>
      </c>
      <c r="M68" s="5" t="s">
        <v>557</v>
      </c>
      <c r="N68" s="5" t="s">
        <v>555</v>
      </c>
      <c r="O68" s="5" t="s">
        <v>556</v>
      </c>
      <c r="P68" s="218" t="s">
        <v>557</v>
      </c>
    </row>
    <row r="69" spans="1:16" x14ac:dyDescent="0.25">
      <c r="A69" s="240">
        <v>1872</v>
      </c>
      <c r="B69" s="248">
        <v>0.31331110000000001</v>
      </c>
      <c r="C69" s="17">
        <v>0.60335269999999996</v>
      </c>
      <c r="D69" s="156">
        <v>0.69879880000000005</v>
      </c>
      <c r="E69" s="17">
        <v>0.3121987</v>
      </c>
      <c r="F69" s="17">
        <v>0.59333910000000001</v>
      </c>
      <c r="G69" s="17">
        <v>0.68516429999999995</v>
      </c>
      <c r="H69" s="494">
        <v>0.31182799999999999</v>
      </c>
      <c r="I69" s="94">
        <v>0.60234639999999995</v>
      </c>
      <c r="J69" s="221">
        <v>0.69128579999999995</v>
      </c>
      <c r="K69" s="494">
        <v>0.30960330000000003</v>
      </c>
      <c r="L69" s="94">
        <v>0.59039509999999995</v>
      </c>
      <c r="M69" s="221">
        <v>0.67939079999999996</v>
      </c>
      <c r="N69" s="17">
        <v>0.3073786</v>
      </c>
      <c r="O69" s="17">
        <v>0.55185660000000003</v>
      </c>
      <c r="P69" s="156">
        <v>0.65531130000000004</v>
      </c>
    </row>
    <row r="70" spans="1:16" x14ac:dyDescent="0.25">
      <c r="A70" s="240">
        <v>1882</v>
      </c>
      <c r="B70" s="248">
        <v>0.35313309999999998</v>
      </c>
      <c r="C70" s="17">
        <v>0.5782853</v>
      </c>
      <c r="D70" s="156">
        <v>0.68910990000000005</v>
      </c>
      <c r="E70" s="17">
        <v>0.35093920000000001</v>
      </c>
      <c r="F70" s="17">
        <v>0.56815420000000005</v>
      </c>
      <c r="G70" s="17">
        <v>0.68528549999999999</v>
      </c>
      <c r="H70" s="248">
        <v>0.34967779999999998</v>
      </c>
      <c r="I70" s="17">
        <v>0.56887560000000004</v>
      </c>
      <c r="J70" s="156">
        <v>0.68446790000000002</v>
      </c>
      <c r="K70" s="248">
        <v>0.34847109999999998</v>
      </c>
      <c r="L70" s="17">
        <v>0.54164760000000001</v>
      </c>
      <c r="M70" s="156">
        <v>0.67000800000000005</v>
      </c>
      <c r="N70" s="17">
        <v>0.3457288</v>
      </c>
      <c r="O70" s="17">
        <v>0.54052829999999996</v>
      </c>
      <c r="P70" s="156">
        <v>0.6523293</v>
      </c>
    </row>
    <row r="71" spans="1:16" x14ac:dyDescent="0.25">
      <c r="A71" s="240">
        <v>1892</v>
      </c>
      <c r="B71" s="248">
        <v>0.31869769999999997</v>
      </c>
      <c r="C71" s="17">
        <v>0.57031799999999999</v>
      </c>
      <c r="D71" s="156">
        <v>0.67451320000000003</v>
      </c>
      <c r="E71" s="17">
        <v>0.31842740000000003</v>
      </c>
      <c r="F71" s="17">
        <v>0.57020740000000003</v>
      </c>
      <c r="G71" s="17">
        <v>0.67485360000000005</v>
      </c>
      <c r="H71" s="248">
        <v>0.31645499999999999</v>
      </c>
      <c r="I71" s="17">
        <v>0.52703009999999995</v>
      </c>
      <c r="J71" s="156">
        <v>0.64357880000000001</v>
      </c>
      <c r="K71" s="248">
        <v>0.31591459999999999</v>
      </c>
      <c r="L71" s="17">
        <v>0.54365960000000002</v>
      </c>
      <c r="M71" s="156">
        <v>0.65252980000000005</v>
      </c>
      <c r="N71" s="17">
        <v>0.30905159999999998</v>
      </c>
      <c r="O71" s="17">
        <v>0.53716090000000005</v>
      </c>
      <c r="P71" s="156">
        <v>0.63769719999999996</v>
      </c>
    </row>
    <row r="72" spans="1:16" x14ac:dyDescent="0.25">
      <c r="A72" s="240">
        <v>1897</v>
      </c>
      <c r="B72" s="248">
        <v>0.30063970000000001</v>
      </c>
      <c r="C72" s="17">
        <v>0.62257340000000005</v>
      </c>
      <c r="D72" s="156">
        <v>0.73876560000000002</v>
      </c>
      <c r="E72" s="17">
        <v>0.29797439999999997</v>
      </c>
      <c r="F72" s="17">
        <v>0.61104510000000001</v>
      </c>
      <c r="G72" s="17">
        <v>0.73465780000000003</v>
      </c>
      <c r="H72" s="248">
        <v>0.29770790000000003</v>
      </c>
      <c r="I72" s="17">
        <v>0.60925410000000002</v>
      </c>
      <c r="J72" s="156">
        <v>0.73443199999999997</v>
      </c>
      <c r="K72" s="248">
        <v>0.29664180000000001</v>
      </c>
      <c r="L72" s="17">
        <v>0.57301199999999997</v>
      </c>
      <c r="M72" s="156">
        <v>0.71685460000000001</v>
      </c>
      <c r="N72" s="17">
        <v>0.29211090000000001</v>
      </c>
      <c r="O72" s="17">
        <v>0.56014699999999995</v>
      </c>
      <c r="P72" s="156">
        <v>0.69491400000000003</v>
      </c>
    </row>
    <row r="73" spans="1:16" x14ac:dyDescent="0.25">
      <c r="A73" s="240">
        <v>1907</v>
      </c>
      <c r="B73" s="248">
        <v>0.33772960000000002</v>
      </c>
      <c r="C73" s="17">
        <v>0.62863789999999997</v>
      </c>
      <c r="D73" s="156">
        <v>0.72996700000000003</v>
      </c>
      <c r="E73" s="17">
        <v>0.33725860000000002</v>
      </c>
      <c r="F73" s="17">
        <v>0.61228079999999996</v>
      </c>
      <c r="G73" s="17">
        <v>0.72218669999999996</v>
      </c>
      <c r="H73" s="248">
        <v>0.33561000000000002</v>
      </c>
      <c r="I73" s="17">
        <v>0.62111369999999999</v>
      </c>
      <c r="J73" s="156">
        <v>0.72381790000000001</v>
      </c>
      <c r="K73" s="248">
        <v>0.33325480000000002</v>
      </c>
      <c r="L73" s="17">
        <v>0.61668979999999995</v>
      </c>
      <c r="M73" s="156">
        <v>0.71946429999999995</v>
      </c>
      <c r="N73" s="17">
        <v>0.32830900000000002</v>
      </c>
      <c r="O73" s="17">
        <v>0.54924910000000005</v>
      </c>
      <c r="P73" s="156">
        <v>0.68105130000000003</v>
      </c>
    </row>
    <row r="74" spans="1:16" x14ac:dyDescent="0.25">
      <c r="A74" s="240">
        <v>1912</v>
      </c>
      <c r="B74" s="248">
        <v>0.2799218</v>
      </c>
      <c r="C74" s="17">
        <v>0.6090544</v>
      </c>
      <c r="D74" s="156">
        <v>0.72398629999999997</v>
      </c>
      <c r="E74" s="17">
        <v>0.27674650000000001</v>
      </c>
      <c r="F74" s="17">
        <v>0.57841129999999996</v>
      </c>
      <c r="G74" s="17">
        <v>0.71826570000000001</v>
      </c>
      <c r="H74" s="248">
        <v>0.27650219999999998</v>
      </c>
      <c r="I74" s="17">
        <v>0.51945750000000002</v>
      </c>
      <c r="J74" s="156">
        <v>0.6981193</v>
      </c>
      <c r="K74" s="248">
        <v>0.27674650000000001</v>
      </c>
      <c r="L74" s="17">
        <v>0.53771020000000003</v>
      </c>
      <c r="M74" s="156">
        <v>0.70959839999999996</v>
      </c>
      <c r="N74" s="17">
        <v>0.272594</v>
      </c>
      <c r="O74" s="17">
        <v>0.58041489999999996</v>
      </c>
      <c r="P74" s="156">
        <v>0.68949530000000003</v>
      </c>
    </row>
    <row r="75" spans="1:16" x14ac:dyDescent="0.25">
      <c r="A75" s="240">
        <v>1922</v>
      </c>
      <c r="B75" s="248">
        <v>0.31952659999999999</v>
      </c>
      <c r="C75" s="17">
        <v>0.50422009999999995</v>
      </c>
      <c r="D75" s="156">
        <v>0.6446267</v>
      </c>
      <c r="E75" s="17">
        <v>0.31930750000000002</v>
      </c>
      <c r="F75" s="17">
        <v>0.5052181</v>
      </c>
      <c r="G75" s="17">
        <v>0.63607780000000003</v>
      </c>
      <c r="H75" s="248">
        <v>0.31602019999999997</v>
      </c>
      <c r="I75" s="17">
        <v>0.49395889999999998</v>
      </c>
      <c r="J75" s="156">
        <v>0.6285731</v>
      </c>
      <c r="K75" s="248">
        <v>0.31645849999999998</v>
      </c>
      <c r="L75" s="17">
        <v>0.4862109</v>
      </c>
      <c r="M75" s="156">
        <v>0.62077760000000004</v>
      </c>
      <c r="N75" s="17">
        <v>0.30769229999999997</v>
      </c>
      <c r="O75" s="17">
        <v>0.4561693</v>
      </c>
      <c r="P75" s="156">
        <v>0.61172079999999995</v>
      </c>
    </row>
    <row r="76" spans="1:16" x14ac:dyDescent="0.25">
      <c r="A76" s="240">
        <v>1927</v>
      </c>
      <c r="B76" s="248">
        <v>0.25156109999999998</v>
      </c>
      <c r="C76" s="17">
        <v>0.4305503</v>
      </c>
      <c r="D76" s="156">
        <v>0.59354039999999997</v>
      </c>
      <c r="E76" s="17">
        <v>0.24888489999999999</v>
      </c>
      <c r="F76" s="17">
        <v>0.4280159</v>
      </c>
      <c r="G76" s="17">
        <v>0.59732130000000005</v>
      </c>
      <c r="H76" s="248">
        <v>0.25022299999999997</v>
      </c>
      <c r="I76" s="17">
        <v>0.44505980000000001</v>
      </c>
      <c r="J76" s="156">
        <v>0.59728610000000004</v>
      </c>
      <c r="K76" s="248">
        <v>0.24710080000000001</v>
      </c>
      <c r="L76" s="17">
        <v>0.41488079999999999</v>
      </c>
      <c r="M76" s="156">
        <v>0.56229289999999998</v>
      </c>
      <c r="N76" s="17">
        <v>0.2455397</v>
      </c>
      <c r="O76" s="17">
        <v>0.39918819999999999</v>
      </c>
      <c r="P76" s="156">
        <v>0.5464831</v>
      </c>
    </row>
    <row r="77" spans="1:16" ht="16.2" customHeight="1" x14ac:dyDescent="0.25">
      <c r="A77" s="240">
        <v>1932</v>
      </c>
      <c r="B77" s="248">
        <v>0.26174779999999997</v>
      </c>
      <c r="C77" s="17">
        <v>0.47946129999999998</v>
      </c>
      <c r="D77" s="156">
        <v>0.61155780000000004</v>
      </c>
      <c r="E77" s="17">
        <v>0.26153520000000002</v>
      </c>
      <c r="F77" s="17">
        <v>0.47132560000000001</v>
      </c>
      <c r="G77" s="17">
        <v>0.60252539999999999</v>
      </c>
      <c r="H77" s="248">
        <v>0.25898359999999998</v>
      </c>
      <c r="I77" s="17">
        <v>0.46511370000000002</v>
      </c>
      <c r="J77" s="156">
        <v>0.59344889999999995</v>
      </c>
      <c r="K77" s="248">
        <v>0.25962150000000001</v>
      </c>
      <c r="L77" s="17">
        <v>0.48730790000000002</v>
      </c>
      <c r="M77" s="156">
        <v>0.60236610000000002</v>
      </c>
      <c r="N77" s="17">
        <v>0.2521795</v>
      </c>
      <c r="O77" s="17">
        <v>0.46426780000000001</v>
      </c>
      <c r="P77" s="156">
        <v>0.57673479999999999</v>
      </c>
    </row>
    <row r="78" spans="1:16" x14ac:dyDescent="0.25">
      <c r="A78" s="240">
        <v>1937</v>
      </c>
      <c r="B78" s="248">
        <v>0.22735639999999999</v>
      </c>
      <c r="C78" s="17">
        <v>0.52396430000000005</v>
      </c>
      <c r="D78" s="156">
        <v>0.69224439999999998</v>
      </c>
      <c r="E78" s="17">
        <v>0.22588359999999999</v>
      </c>
      <c r="F78" s="17">
        <v>0.51832639999999996</v>
      </c>
      <c r="G78" s="17">
        <v>0.69113659999999999</v>
      </c>
      <c r="H78" s="248">
        <v>0.2264359</v>
      </c>
      <c r="I78" s="17">
        <v>0.51478049999999997</v>
      </c>
      <c r="J78" s="156">
        <v>0.67809920000000001</v>
      </c>
      <c r="K78" s="248">
        <v>0.22606780000000001</v>
      </c>
      <c r="L78" s="17">
        <v>0.53817369999999998</v>
      </c>
      <c r="M78" s="156">
        <v>0.69250679999999998</v>
      </c>
      <c r="N78" s="17">
        <v>0.2262518</v>
      </c>
      <c r="O78" s="17">
        <v>0.52068049999999999</v>
      </c>
      <c r="P78" s="156">
        <v>0.67338399999999998</v>
      </c>
    </row>
    <row r="79" spans="1:16" x14ac:dyDescent="0.25">
      <c r="A79" s="240">
        <v>1942</v>
      </c>
      <c r="B79" s="248">
        <v>0.23884459999999999</v>
      </c>
      <c r="C79" s="17">
        <v>0.50786659999999995</v>
      </c>
      <c r="D79" s="156">
        <v>0.65079520000000002</v>
      </c>
      <c r="E79" s="17">
        <v>0.23541570000000001</v>
      </c>
      <c r="F79" s="17">
        <v>0.49670439999999999</v>
      </c>
      <c r="G79" s="17">
        <v>0.64703129999999998</v>
      </c>
      <c r="H79" s="248">
        <v>0.23155790000000001</v>
      </c>
      <c r="I79" s="17">
        <v>0.48334490000000002</v>
      </c>
      <c r="J79" s="156">
        <v>0.64677079999999998</v>
      </c>
      <c r="K79" s="248">
        <v>0.2349183</v>
      </c>
      <c r="L79" s="17">
        <v>0.48353259999999998</v>
      </c>
      <c r="M79" s="156">
        <v>0.62619130000000001</v>
      </c>
      <c r="N79" s="17">
        <v>0.2324687</v>
      </c>
      <c r="O79" s="17">
        <v>0.44832309999999997</v>
      </c>
      <c r="P79" s="156">
        <v>0.59000339999999996</v>
      </c>
    </row>
    <row r="80" spans="1:16" x14ac:dyDescent="0.25">
      <c r="A80" s="240">
        <v>1947</v>
      </c>
      <c r="B80" s="248">
        <v>0.22771440000000001</v>
      </c>
      <c r="C80" s="17">
        <v>0.38570280000000001</v>
      </c>
      <c r="D80" s="156">
        <v>0.48737170000000002</v>
      </c>
      <c r="E80" s="17">
        <v>0.22658449999999999</v>
      </c>
      <c r="F80" s="17">
        <v>0.37086789999999997</v>
      </c>
      <c r="G80" s="17">
        <v>0.4813269</v>
      </c>
      <c r="H80" s="248">
        <v>0.2263753</v>
      </c>
      <c r="I80" s="17">
        <v>0.36775039999999998</v>
      </c>
      <c r="J80" s="156">
        <v>0.47081050000000002</v>
      </c>
      <c r="K80" s="248">
        <v>0.22105240000000001</v>
      </c>
      <c r="L80" s="17">
        <v>0.34215190000000001</v>
      </c>
      <c r="M80" s="156">
        <v>0.4528913</v>
      </c>
      <c r="N80" s="17">
        <v>0.22354640000000001</v>
      </c>
      <c r="O80" s="17">
        <v>0.36109560000000002</v>
      </c>
      <c r="P80" s="156">
        <v>0.4422122</v>
      </c>
    </row>
    <row r="81" spans="1:16" x14ac:dyDescent="0.25">
      <c r="A81" s="240">
        <v>1952</v>
      </c>
      <c r="B81" s="248">
        <v>0.20826910000000001</v>
      </c>
      <c r="C81" s="17">
        <v>0.33164290000000002</v>
      </c>
      <c r="D81" s="156">
        <v>0.50235470000000004</v>
      </c>
      <c r="E81" s="17">
        <v>0.2054443</v>
      </c>
      <c r="F81" s="17">
        <v>0.32165529999999998</v>
      </c>
      <c r="G81" s="17">
        <v>0.49738589999999999</v>
      </c>
      <c r="H81" s="248">
        <v>0.20775550000000001</v>
      </c>
      <c r="I81" s="17">
        <v>0.33480799999999999</v>
      </c>
      <c r="J81" s="156">
        <v>0.49337690000000001</v>
      </c>
      <c r="K81" s="248">
        <v>0.20749870000000001</v>
      </c>
      <c r="L81" s="17">
        <v>0.33026220000000001</v>
      </c>
      <c r="M81" s="156">
        <v>0.49543500000000001</v>
      </c>
      <c r="N81" s="17">
        <v>0.20416019999999999</v>
      </c>
      <c r="O81" s="17">
        <v>0.30501279999999997</v>
      </c>
      <c r="P81" s="156">
        <v>0.46735779999999999</v>
      </c>
    </row>
    <row r="82" spans="1:16" x14ac:dyDescent="0.25">
      <c r="A82" s="240">
        <v>1957</v>
      </c>
      <c r="B82" s="248">
        <v>0.24567610000000001</v>
      </c>
      <c r="C82" s="17">
        <v>0.37827830000000001</v>
      </c>
      <c r="D82" s="156">
        <v>0.55864789999999998</v>
      </c>
      <c r="E82" s="17">
        <v>0.24443819999999999</v>
      </c>
      <c r="F82" s="17">
        <v>0.369087</v>
      </c>
      <c r="G82" s="17">
        <v>0.55526030000000004</v>
      </c>
      <c r="H82" s="248">
        <v>0.2397648</v>
      </c>
      <c r="I82" s="17">
        <v>0.37295040000000002</v>
      </c>
      <c r="J82" s="156">
        <v>0.53859190000000001</v>
      </c>
      <c r="K82" s="248">
        <v>0.24103579999999999</v>
      </c>
      <c r="L82" s="17">
        <v>0.35212339999999998</v>
      </c>
      <c r="M82" s="156">
        <v>0.50616689999999998</v>
      </c>
      <c r="N82" s="17">
        <v>0.2422108</v>
      </c>
      <c r="O82" s="17">
        <v>0.38585330000000001</v>
      </c>
      <c r="P82" s="156">
        <v>0.5609982</v>
      </c>
    </row>
    <row r="83" spans="1:16" ht="16.2" customHeight="1" thickBot="1" x14ac:dyDescent="0.3">
      <c r="A83" s="241">
        <v>1962</v>
      </c>
      <c r="B83" s="249"/>
      <c r="C83" s="108"/>
      <c r="D83" s="192"/>
      <c r="E83" s="249"/>
      <c r="F83" s="108"/>
      <c r="G83" s="192"/>
      <c r="H83" s="249"/>
      <c r="I83" s="108"/>
      <c r="J83" s="192"/>
      <c r="K83" s="254"/>
      <c r="L83" s="255"/>
      <c r="M83" s="256"/>
      <c r="N83" s="254"/>
      <c r="O83" s="257"/>
      <c r="P83" s="258"/>
    </row>
    <row r="84" spans="1:16" ht="16.2" thickTop="1" thickBot="1" x14ac:dyDescent="0.3">
      <c r="A84" s="603" t="s">
        <v>697</v>
      </c>
      <c r="B84" s="529"/>
      <c r="C84" s="529"/>
      <c r="D84" s="529"/>
      <c r="E84" s="529"/>
      <c r="F84" s="529"/>
      <c r="G84" s="529"/>
      <c r="H84" s="529"/>
      <c r="I84" s="600"/>
      <c r="J84" s="600"/>
      <c r="K84" s="600"/>
      <c r="L84" s="600"/>
      <c r="M84" s="600"/>
      <c r="N84" s="600"/>
      <c r="O84" s="600"/>
      <c r="P84" s="548"/>
    </row>
    <row r="85" spans="1:16" ht="15.6" thickTop="1" x14ac:dyDescent="0.25"/>
  </sheetData>
  <sortState columnSort="1" ref="S25:AG39">
    <sortCondition ref="S25:AG25"/>
  </sortState>
  <mergeCells count="85">
    <mergeCell ref="K6:K7"/>
    <mergeCell ref="L6:L7"/>
    <mergeCell ref="M6:M7"/>
    <mergeCell ref="B25:D25"/>
    <mergeCell ref="E25:G25"/>
    <mergeCell ref="H25:J25"/>
    <mergeCell ref="G6:G7"/>
    <mergeCell ref="H6:H7"/>
    <mergeCell ref="K25:M25"/>
    <mergeCell ref="A3:P3"/>
    <mergeCell ref="B4:N4"/>
    <mergeCell ref="B5:E5"/>
    <mergeCell ref="F5:I5"/>
    <mergeCell ref="J5:M5"/>
    <mergeCell ref="N5:N7"/>
    <mergeCell ref="O5:O7"/>
    <mergeCell ref="P5:P7"/>
    <mergeCell ref="A6:A7"/>
    <mergeCell ref="B6:B7"/>
    <mergeCell ref="C6:C7"/>
    <mergeCell ref="D6:D7"/>
    <mergeCell ref="E6:E7"/>
    <mergeCell ref="F6:F7"/>
    <mergeCell ref="I6:I7"/>
    <mergeCell ref="J6:J7"/>
    <mergeCell ref="N25:P25"/>
    <mergeCell ref="A26:A27"/>
    <mergeCell ref="B26:B27"/>
    <mergeCell ref="C26:C27"/>
    <mergeCell ref="D26:D27"/>
    <mergeCell ref="E26:E27"/>
    <mergeCell ref="F26:F27"/>
    <mergeCell ref="G26:G27"/>
    <mergeCell ref="H26:H27"/>
    <mergeCell ref="I26:I27"/>
    <mergeCell ref="J26:J27"/>
    <mergeCell ref="K26:K27"/>
    <mergeCell ref="L26:L27"/>
    <mergeCell ref="M26:M27"/>
    <mergeCell ref="N26:N27"/>
    <mergeCell ref="O26:O27"/>
    <mergeCell ref="P26:P27"/>
    <mergeCell ref="B45:D45"/>
    <mergeCell ref="E45:G45"/>
    <mergeCell ref="H45:J45"/>
    <mergeCell ref="K45:M45"/>
    <mergeCell ref="N45:P45"/>
    <mergeCell ref="J46:J47"/>
    <mergeCell ref="A46:A47"/>
    <mergeCell ref="B46:B47"/>
    <mergeCell ref="C46:C47"/>
    <mergeCell ref="D46:D47"/>
    <mergeCell ref="E46:E47"/>
    <mergeCell ref="E66:E67"/>
    <mergeCell ref="P46:P47"/>
    <mergeCell ref="B65:D65"/>
    <mergeCell ref="E65:G65"/>
    <mergeCell ref="H65:J65"/>
    <mergeCell ref="K65:M65"/>
    <mergeCell ref="N65:P65"/>
    <mergeCell ref="K46:K47"/>
    <mergeCell ref="L46:L47"/>
    <mergeCell ref="M46:M47"/>
    <mergeCell ref="N46:N47"/>
    <mergeCell ref="O46:O47"/>
    <mergeCell ref="F46:F47"/>
    <mergeCell ref="G46:G47"/>
    <mergeCell ref="H46:H47"/>
    <mergeCell ref="I46:I47"/>
    <mergeCell ref="P66:P67"/>
    <mergeCell ref="A84:P84"/>
    <mergeCell ref="K66:K67"/>
    <mergeCell ref="L66:L67"/>
    <mergeCell ref="M66:M67"/>
    <mergeCell ref="N66:N67"/>
    <mergeCell ref="O66:O67"/>
    <mergeCell ref="F66:F67"/>
    <mergeCell ref="G66:G67"/>
    <mergeCell ref="H66:H67"/>
    <mergeCell ref="I66:I67"/>
    <mergeCell ref="J66:J67"/>
    <mergeCell ref="A66:A67"/>
    <mergeCell ref="B66:B67"/>
    <mergeCell ref="C66:C67"/>
    <mergeCell ref="D66:D67"/>
  </mergeCells>
  <pageMargins left="0.7" right="0.7" top="0.75" bottom="0.75" header="0.3" footer="0.3"/>
  <pageSetup orientation="portrait" horizontalDpi="0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1"/>
  <sheetViews>
    <sheetView zoomScale="75" zoomScaleNormal="75" workbookViewId="0">
      <selection activeCell="A86" sqref="A86"/>
    </sheetView>
  </sheetViews>
  <sheetFormatPr baseColWidth="10" defaultColWidth="8.81640625" defaultRowHeight="15" x14ac:dyDescent="0.25"/>
  <cols>
    <col min="1" max="1" width="9.6328125" customWidth="1"/>
    <col min="2" max="2" width="15.6328125" customWidth="1"/>
    <col min="3" max="7" width="7.81640625" customWidth="1"/>
    <col min="8" max="8" width="9.6328125" customWidth="1"/>
    <col min="9" max="9" width="7.90625" customWidth="1"/>
    <col min="10" max="13" width="9.6328125" customWidth="1"/>
    <col min="14" max="14" width="7.90625" customWidth="1"/>
    <col min="15" max="17" width="9.6328125" customWidth="1"/>
  </cols>
  <sheetData>
    <row r="1" spans="1:17" ht="15.6" thickBot="1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x14ac:dyDescent="0.25">
      <c r="A2" s="572" t="s">
        <v>267</v>
      </c>
      <c r="B2" s="573"/>
      <c r="C2" s="573"/>
      <c r="D2" s="573"/>
      <c r="E2" s="573"/>
      <c r="F2" s="573"/>
      <c r="G2" s="573"/>
      <c r="H2" s="573"/>
      <c r="I2" s="573"/>
      <c r="J2" s="573"/>
      <c r="K2" s="573"/>
      <c r="L2" s="735"/>
      <c r="M2" s="348"/>
      <c r="N2" s="348"/>
      <c r="O2" s="348"/>
      <c r="P2" s="348"/>
      <c r="Q2" s="349"/>
    </row>
    <row r="3" spans="1:17" ht="15.6" x14ac:dyDescent="0.25">
      <c r="A3" s="350"/>
      <c r="B3" s="549"/>
      <c r="C3" s="549"/>
      <c r="D3" s="549"/>
      <c r="E3" s="549"/>
      <c r="F3" s="549"/>
      <c r="G3" s="549"/>
      <c r="H3" s="549"/>
      <c r="I3" s="549"/>
      <c r="J3" s="549"/>
      <c r="K3" s="549"/>
      <c r="L3" s="550"/>
      <c r="M3" s="343"/>
      <c r="N3" s="343"/>
      <c r="O3" s="343"/>
      <c r="P3" s="343"/>
      <c r="Q3" s="351"/>
    </row>
    <row r="4" spans="1:17" x14ac:dyDescent="0.25">
      <c r="A4" s="736"/>
      <c r="B4" s="586" t="s">
        <v>623</v>
      </c>
      <c r="C4" s="559" t="s">
        <v>624</v>
      </c>
      <c r="D4" s="557"/>
      <c r="E4" s="557"/>
      <c r="F4" s="590"/>
      <c r="G4" s="739"/>
      <c r="H4" s="559" t="s">
        <v>625</v>
      </c>
      <c r="I4" s="671"/>
      <c r="J4" s="671"/>
      <c r="K4" s="671"/>
      <c r="L4" s="745"/>
      <c r="M4" s="559" t="s">
        <v>626</v>
      </c>
      <c r="N4" s="671"/>
      <c r="O4" s="671"/>
      <c r="P4" s="671"/>
      <c r="Q4" s="719"/>
    </row>
    <row r="5" spans="1:17" x14ac:dyDescent="0.25">
      <c r="A5" s="737"/>
      <c r="B5" s="587"/>
      <c r="C5" s="593"/>
      <c r="D5" s="591"/>
      <c r="E5" s="591"/>
      <c r="F5" s="592"/>
      <c r="G5" s="740"/>
      <c r="H5" s="720"/>
      <c r="I5" s="676"/>
      <c r="J5" s="676"/>
      <c r="K5" s="676"/>
      <c r="L5" s="746"/>
      <c r="M5" s="720"/>
      <c r="N5" s="676"/>
      <c r="O5" s="676"/>
      <c r="P5" s="676"/>
      <c r="Q5" s="721"/>
    </row>
    <row r="6" spans="1:17" x14ac:dyDescent="0.25">
      <c r="A6" s="737"/>
      <c r="B6" s="588"/>
      <c r="C6" s="741"/>
      <c r="D6" s="592"/>
      <c r="E6" s="592"/>
      <c r="F6" s="592"/>
      <c r="G6" s="740"/>
      <c r="H6" s="720"/>
      <c r="I6" s="676"/>
      <c r="J6" s="676"/>
      <c r="K6" s="676"/>
      <c r="L6" s="746"/>
      <c r="M6" s="720"/>
      <c r="N6" s="676"/>
      <c r="O6" s="676"/>
      <c r="P6" s="676"/>
      <c r="Q6" s="721"/>
    </row>
    <row r="7" spans="1:17" x14ac:dyDescent="0.25">
      <c r="A7" s="737"/>
      <c r="B7" s="588"/>
      <c r="C7" s="742"/>
      <c r="D7" s="743"/>
      <c r="E7" s="743"/>
      <c r="F7" s="743"/>
      <c r="G7" s="744"/>
      <c r="H7" s="722"/>
      <c r="I7" s="723"/>
      <c r="J7" s="723"/>
      <c r="K7" s="723"/>
      <c r="L7" s="747"/>
      <c r="M7" s="722"/>
      <c r="N7" s="723"/>
      <c r="O7" s="723"/>
      <c r="P7" s="723"/>
      <c r="Q7" s="724"/>
    </row>
    <row r="8" spans="1:17" x14ac:dyDescent="0.25">
      <c r="A8" s="738"/>
      <c r="B8" s="589"/>
      <c r="C8" s="11" t="s">
        <v>22</v>
      </c>
      <c r="D8" s="11" t="s">
        <v>627</v>
      </c>
      <c r="E8" s="11" t="s">
        <v>628</v>
      </c>
      <c r="F8" s="11" t="s">
        <v>629</v>
      </c>
      <c r="G8" s="11" t="s">
        <v>630</v>
      </c>
      <c r="H8" s="11" t="s">
        <v>22</v>
      </c>
      <c r="I8" s="11" t="s">
        <v>627</v>
      </c>
      <c r="J8" s="11" t="s">
        <v>628</v>
      </c>
      <c r="K8" s="11" t="s">
        <v>629</v>
      </c>
      <c r="L8" s="11" t="s">
        <v>630</v>
      </c>
      <c r="M8" s="11" t="s">
        <v>22</v>
      </c>
      <c r="N8" s="11" t="s">
        <v>627</v>
      </c>
      <c r="O8" s="11" t="s">
        <v>628</v>
      </c>
      <c r="P8" s="11" t="s">
        <v>629</v>
      </c>
      <c r="Q8" s="345" t="s">
        <v>630</v>
      </c>
    </row>
    <row r="9" spans="1:17" x14ac:dyDescent="0.25">
      <c r="A9" s="725" t="s">
        <v>18</v>
      </c>
      <c r="B9" s="578"/>
      <c r="C9" s="578"/>
      <c r="D9" s="578"/>
      <c r="E9" s="578"/>
      <c r="F9" s="578"/>
      <c r="G9" s="578"/>
      <c r="H9" s="578"/>
      <c r="I9" s="578"/>
      <c r="J9" s="578"/>
      <c r="K9" s="578"/>
      <c r="L9" s="578"/>
      <c r="M9" s="726"/>
      <c r="N9" s="726"/>
      <c r="O9" s="726"/>
      <c r="P9" s="726"/>
      <c r="Q9" s="727"/>
    </row>
    <row r="10" spans="1:17" x14ac:dyDescent="0.25">
      <c r="A10" s="353"/>
      <c r="B10" s="395"/>
      <c r="C10" s="395"/>
      <c r="D10" s="395"/>
      <c r="E10" s="395"/>
      <c r="F10" s="395"/>
      <c r="G10" s="395"/>
      <c r="H10" s="395"/>
      <c r="I10" s="395"/>
      <c r="J10" s="395"/>
      <c r="K10" s="395"/>
      <c r="L10" s="395"/>
      <c r="M10" s="220"/>
      <c r="N10" s="220"/>
      <c r="O10" s="220"/>
      <c r="P10" s="220"/>
      <c r="Q10" s="406"/>
    </row>
    <row r="11" spans="1:17" x14ac:dyDescent="0.25">
      <c r="A11" s="346">
        <v>1807</v>
      </c>
      <c r="B11" s="16">
        <f>B45*(1-TableB3!$C9)+B79*TableB3!$C9</f>
        <v>0.29023074733724002</v>
      </c>
      <c r="C11" s="16">
        <f>C45*(1-TableB3!$C9)+C79*TableB3!$C9</f>
        <v>0.14972677675611001</v>
      </c>
      <c r="D11" s="16">
        <f>D45*(1-TableB3!$C9)+D79*TableB3!$C9</f>
        <v>7.4023658533900003E-3</v>
      </c>
      <c r="E11" s="16">
        <f>E45*(1-TableB3!$C9)+E79*TableB3!$C9</f>
        <v>8.3641520266860003E-2</v>
      </c>
      <c r="F11" s="16">
        <f>F45*(1-TableB3!$C9)+F79*TableB3!$C9</f>
        <v>4.9460031791249998E-2</v>
      </c>
      <c r="G11" s="16">
        <f>G45*(1-TableB3!$C9)+G79*TableB3!$C9</f>
        <v>0</v>
      </c>
      <c r="H11" s="42">
        <f>(H45*(1-TableB3!$C9)*C45+H79*TableB3!$C9*C79)/C11</f>
        <v>57.5741931086338</v>
      </c>
      <c r="I11" s="42">
        <f>(I45*(1-TableB3!$C9)*D45+I79*TableB3!$C9*D79)/D11</f>
        <v>25.726451263893722</v>
      </c>
      <c r="J11" s="42">
        <f>(J45*(1-TableB3!$C9)*E45+J79*TableB3!$C9*E79)/E11</f>
        <v>56.049651952280477</v>
      </c>
      <c r="K11" s="42">
        <f>(K45*(1-TableB3!$C9)*F45+K79*TableB3!$C9*F79)/F11</f>
        <v>62.115162349918997</v>
      </c>
      <c r="L11" s="42"/>
      <c r="M11" s="50">
        <f>(M45*(1-TableB3!$C9)*C45+M79*TableB3!$C9*C79)/C11</f>
        <v>64385.100203615228</v>
      </c>
      <c r="N11" s="50">
        <f>(N45*(1-TableB3!$C9)*D45+N79*TableB3!$C9*D79)/D11</f>
        <v>39079.397043125115</v>
      </c>
      <c r="O11" s="50">
        <f>(O45*(1-TableB3!$C9)*E45+O79*TableB3!$C9*E79)/E11</f>
        <v>12795.74745590382</v>
      </c>
      <c r="P11" s="50">
        <f>(P45*(1-TableB3!$C9)*F45+P79*TableB3!$C9*F79)/F11</f>
        <v>60018.148768970888</v>
      </c>
      <c r="Q11" s="352"/>
    </row>
    <row r="12" spans="1:17" x14ac:dyDescent="0.25">
      <c r="A12" s="346">
        <v>1812</v>
      </c>
      <c r="B12" s="16">
        <f>B46*(1-TableB3!$C10)+B80*TableB3!$C10</f>
        <v>0.14793388403710001</v>
      </c>
      <c r="C12" s="16">
        <f>C46*(1-TableB3!$C10)+C80*TableB3!$C10</f>
        <v>0.10224611563196001</v>
      </c>
      <c r="D12" s="16">
        <f>D46*(1-TableB3!$C10)+D80*TableB3!$C10</f>
        <v>6.2102882886200007E-3</v>
      </c>
      <c r="E12" s="16">
        <f>E46*(1-TableB3!$C10)+E80*TableB3!$C10</f>
        <v>1.3936697725600002E-2</v>
      </c>
      <c r="F12" s="16">
        <f>F46*(1-TableB3!$C10)+F80*TableB3!$C10</f>
        <v>2.4262819374380001E-2</v>
      </c>
      <c r="G12" s="16">
        <f>G46*(1-TableB3!$C10)+G80*TableB3!$C10</f>
        <v>1.2779630165400001E-3</v>
      </c>
      <c r="H12" s="42">
        <f>(H46*(1-TableB3!$C10)*C46+H80*TableB3!$C10*C80)/C12</f>
        <v>58.430336069052025</v>
      </c>
      <c r="I12" s="42">
        <f>(I46*(1-TableB3!$C10)*D46+I80*TableB3!$C10*D80)/D12</f>
        <v>26.670871332338759</v>
      </c>
      <c r="J12" s="42">
        <f>(J46*(1-TableB3!$C10)*E46+J80*TableB3!$C10*E80)/E12</f>
        <v>60.94515092131472</v>
      </c>
      <c r="K12" s="42">
        <f>(K46*(1-TableB3!$C10)*F46+K80*TableB3!$C10*F80)/F12</f>
        <v>70.068826716780606</v>
      </c>
      <c r="L12" s="42">
        <f>(L46*(1-TableB3!$C10)*G46+L80*TableB3!$C10*G80)/G12</f>
        <v>63.882085801866168</v>
      </c>
      <c r="M12" s="50">
        <f>(M46*(1-TableB3!$C10)*C46+M80*TableB3!$C10*C80)/C12</f>
        <v>79988.25350886384</v>
      </c>
      <c r="N12" s="50">
        <f>(N46*(1-TableB3!$C10)*D46+N80*TableB3!$C10*D80)/D12</f>
        <v>38727.793303589904</v>
      </c>
      <c r="O12" s="50">
        <f>(O46*(1-TableB3!$C10)*E46+O80*TableB3!$C10*E80)/E12</f>
        <v>79494.763663977617</v>
      </c>
      <c r="P12" s="50">
        <f>(P46*(1-TableB3!$C10)*F46+P80*TableB3!$C10*F80)/F12</f>
        <v>71997.23291626318</v>
      </c>
      <c r="Q12" s="352">
        <f>(Q46*(1-TableB3!$C10)*G46+Q80*TableB3!$C10*G80)/G12</f>
        <v>32301.605044453368</v>
      </c>
    </row>
    <row r="13" spans="1:17" x14ac:dyDescent="0.25">
      <c r="A13" s="346">
        <v>1817</v>
      </c>
      <c r="B13" s="16">
        <f>B47*(1-TableB3!$C11)+B81*TableB3!$C11</f>
        <v>0.18083325706339998</v>
      </c>
      <c r="C13" s="16">
        <f>C47*(1-TableB3!$C11)+C81*TableB3!$C11</f>
        <v>0.11897826219119999</v>
      </c>
      <c r="D13" s="16">
        <f>D47*(1-TableB3!$C11)+D81*TableB3!$C11</f>
        <v>8.6325604186999992E-3</v>
      </c>
      <c r="E13" s="16">
        <f>E47*(1-TableB3!$C11)+E81*TableB3!$C11</f>
        <v>1.7004555412099998E-2</v>
      </c>
      <c r="F13" s="16">
        <f>F47*(1-TableB3!$C11)+F81*TableB3!$C11</f>
        <v>3.3120313593400001E-2</v>
      </c>
      <c r="G13" s="16">
        <f>G47*(1-TableB3!$C11)+G81*TableB3!$C11</f>
        <v>3.097565448E-3</v>
      </c>
      <c r="H13" s="42">
        <f>(H47*(1-TableB3!$C11)*C47+H81*TableB3!$C11*C81)/C13</f>
        <v>57.749330728446161</v>
      </c>
      <c r="I13" s="42">
        <f>(I47*(1-TableB3!$C11)*D47+I81*TableB3!$C11*D81)/D13</f>
        <v>23.707840902094865</v>
      </c>
      <c r="J13" s="42">
        <f>(J47*(1-TableB3!$C11)*E47+J81*TableB3!$C11*E81)/E13</f>
        <v>56.695025922494168</v>
      </c>
      <c r="K13" s="42">
        <f>(K47*(1-TableB3!$C11)*F47+K81*TableB3!$C11*F81)/F13</f>
        <v>61.427833777769941</v>
      </c>
      <c r="L13" s="42">
        <f>(L47*(1-TableB3!$C11)*G47+L81*TableB3!$C11*G81)/G13</f>
        <v>66.116808315598291</v>
      </c>
      <c r="M13" s="50">
        <f>(M47*(1-TableB3!$C11)*C47+M81*TableB3!$C11*C81)/C13</f>
        <v>103064.39319867146</v>
      </c>
      <c r="N13" s="50">
        <f>(N47*(1-TableB3!$C11)*D47+N81*TableB3!$C11*D81)/D13</f>
        <v>38934.603292153362</v>
      </c>
      <c r="O13" s="50">
        <f>(O47*(1-TableB3!$C11)*E47+O81*TableB3!$C11*E81)/E13</f>
        <v>102957.4242147383</v>
      </c>
      <c r="P13" s="50">
        <f>(P47*(1-TableB3!$C11)*F47+P81*TableB3!$C11*F81)/F13</f>
        <v>64186.07294758605</v>
      </c>
      <c r="Q13" s="352">
        <f>(Q47*(1-TableB3!$C11)*G47+Q81*TableB3!$C11*G81)/G13</f>
        <v>69506.106022968524</v>
      </c>
    </row>
    <row r="14" spans="1:17" x14ac:dyDescent="0.25">
      <c r="A14" s="346">
        <v>1822</v>
      </c>
      <c r="B14" s="16">
        <f>B48*(1-TableB3!$C12)+B82*TableB3!$C12</f>
        <v>0.16490236028034</v>
      </c>
      <c r="C14" s="16">
        <f>C48*(1-TableB3!$C12)+C82*TableB3!$C12</f>
        <v>0.10955670114092</v>
      </c>
      <c r="D14" s="16">
        <f>D48*(1-TableB3!$C12)+D82*TableB3!$C12</f>
        <v>8.4671779978E-3</v>
      </c>
      <c r="E14" s="16">
        <f>E48*(1-TableB3!$C12)+E82*TableB3!$C12</f>
        <v>1.5026074837820001E-2</v>
      </c>
      <c r="F14" s="16">
        <f>F48*(1-TableB3!$C12)+F82*TableB3!$C12</f>
        <v>2.8672311812420002E-2</v>
      </c>
      <c r="G14" s="16">
        <f>G48*(1-TableB3!$C12)+G82*TableB3!$C12</f>
        <v>3.1800433808400006E-3</v>
      </c>
      <c r="H14" s="42">
        <f>(H48*(1-TableB3!$C12)*C48+H82*TableB3!$C12*C82)/C14</f>
        <v>57.848782356873365</v>
      </c>
      <c r="I14" s="42">
        <f>(I48*(1-TableB3!$C12)*D48+I82*TableB3!$C12*D82)/D14</f>
        <v>24.669644865755455</v>
      </c>
      <c r="J14" s="42">
        <f>(J48*(1-TableB3!$C12)*E48+J82*TableB3!$C12*E82)/E14</f>
        <v>60.939915366992942</v>
      </c>
      <c r="K14" s="42">
        <f>(K48*(1-TableB3!$C12)*F48+K82*TableB3!$C12*F82)/F14</f>
        <v>62.841807661210026</v>
      </c>
      <c r="L14" s="42">
        <f>(L48*(1-TableB3!$C12)*G48+L82*TableB3!$C12*G82)/G14</f>
        <v>66.177106227226361</v>
      </c>
      <c r="M14" s="50">
        <f>(M48*(1-TableB3!$C12)*C48+M82*TableB3!$C12*C82)/C14</f>
        <v>104052.77882714701</v>
      </c>
      <c r="N14" s="50">
        <f>(N48*(1-TableB3!$C12)*D48+N82*TableB3!$C12*D82)/D14</f>
        <v>401186.5943614103</v>
      </c>
      <c r="O14" s="50">
        <f>(O48*(1-TableB3!$C12)*E48+O82*TableB3!$C12*E82)/E14</f>
        <v>84145.895615467671</v>
      </c>
      <c r="P14" s="50">
        <f>(P48*(1-TableB3!$C12)*F48+P82*TableB3!$C12*F82)/F14</f>
        <v>163878.95797119653</v>
      </c>
      <c r="Q14" s="352">
        <f>(Q48*(1-TableB3!$C12)*G48+Q82*TableB3!$C12*G82)/G14</f>
        <v>84512.619219969783</v>
      </c>
    </row>
    <row r="15" spans="1:17" x14ac:dyDescent="0.25">
      <c r="A15" s="346">
        <v>1827</v>
      </c>
      <c r="B15" s="16">
        <f>B49*(1-TableB3!$C13)+B83*TableB3!$C13</f>
        <v>0.23383537315979999</v>
      </c>
      <c r="C15" s="16">
        <f>C49*(1-TableB3!$C13)+C83*TableB3!$C13</f>
        <v>0.15561916123120001</v>
      </c>
      <c r="D15" s="16">
        <f>D49*(1-TableB3!$C13)+D83*TableB3!$C13</f>
        <v>1.2550710322300001E-2</v>
      </c>
      <c r="E15" s="16">
        <f>E49*(1-TableB3!$C13)+E83*TableB3!$C13</f>
        <v>1.648562453105E-2</v>
      </c>
      <c r="F15" s="16">
        <f>F49*(1-TableB3!$C13)+F83*TableB3!$C13</f>
        <v>4.6564770642349998E-2</v>
      </c>
      <c r="G15" s="16">
        <f>G49*(1-TableB3!$C13)+G83*TableB3!$C13</f>
        <v>2.6151064329E-3</v>
      </c>
      <c r="H15" s="42">
        <f>(H49*(1-TableB3!$C13)*C49+H83*TableB3!$C13*C83)/C15</f>
        <v>56.913090812448452</v>
      </c>
      <c r="I15" s="42">
        <f>(I49*(1-TableB3!$C13)*D49+I83*TableB3!$C13*D83)/D15</f>
        <v>25.574426464888727</v>
      </c>
      <c r="J15" s="42">
        <f>(J49*(1-TableB3!$C13)*E49+J83*TableB3!$C13*E83)/E15</f>
        <v>62.093255537671133</v>
      </c>
      <c r="K15" s="42">
        <f>(K49*(1-TableB3!$C13)*F49+K83*TableB3!$C13*F83)/F15</f>
        <v>61.341717986907881</v>
      </c>
      <c r="L15" s="42">
        <f>(L49*(1-TableB3!$C13)*G49+L83*TableB3!$C13*G83)/G15</f>
        <v>63.481179140251882</v>
      </c>
      <c r="M15" s="50">
        <f>(M49*(1-TableB3!$C13)*C49+M83*TableB3!$C13*C83)/C15</f>
        <v>124073.10799224004</v>
      </c>
      <c r="N15" s="50">
        <f>(N49*(1-TableB3!$C13)*D49+N83*TableB3!$C13*D83)/D15</f>
        <v>74196.723743742215</v>
      </c>
      <c r="O15" s="50">
        <f>(O49*(1-TableB3!$C13)*E49+O83*TableB3!$C13*E83)/E15</f>
        <v>106933.93633813639</v>
      </c>
      <c r="P15" s="50">
        <f>(P49*(1-TableB3!$C13)*F49+P83*TableB3!$C13*F83)/F15</f>
        <v>105354.11560749281</v>
      </c>
      <c r="Q15" s="352">
        <f>(Q49*(1-TableB3!$C13)*G49+Q83*TableB3!$C13*G83)/G15</f>
        <v>65949.283655078441</v>
      </c>
    </row>
    <row r="16" spans="1:17" x14ac:dyDescent="0.25">
      <c r="A16" s="346">
        <v>1832</v>
      </c>
      <c r="B16" s="16">
        <f>B50*(1-TableB3!$C14)+B84*TableB3!$C14</f>
        <v>0.15807097953619997</v>
      </c>
      <c r="C16" s="16">
        <f>C50*(1-TableB3!$C14)+C84*TableB3!$C14</f>
        <v>0.1131284995272</v>
      </c>
      <c r="D16" s="16">
        <f>D50*(1-TableB3!$C14)+D84*TableB3!$C14</f>
        <v>8.6098079987999999E-3</v>
      </c>
      <c r="E16" s="16">
        <f>E50*(1-TableB3!$C14)+E84*TableB3!$C14</f>
        <v>1.4528377075849998E-2</v>
      </c>
      <c r="F16" s="16">
        <f>F50*(1-TableB3!$C14)+F84*TableB3!$C14</f>
        <v>1.9846792002050001E-2</v>
      </c>
      <c r="G16" s="16">
        <f>G50*(1-TableB3!$C14)+G84*TableB3!$C14</f>
        <v>1.9574029322999998E-3</v>
      </c>
      <c r="H16" s="42">
        <f>(H50*(1-TableB3!$C14)*C50+H84*TableB3!$C14*C84)/C16</f>
        <v>55.937225484994471</v>
      </c>
      <c r="I16" s="42">
        <f>(I50*(1-TableB3!$C14)*D50+I84*TableB3!$C14*D84)/D16</f>
        <v>35.017868020672751</v>
      </c>
      <c r="J16" s="42">
        <f>(J50*(1-TableB3!$C14)*E50+J84*TableB3!$C14*E84)/E16</f>
        <v>54.83383379261668</v>
      </c>
      <c r="K16" s="42">
        <f>(K50*(1-TableB3!$C14)*F50+K84*TableB3!$C14*F84)/F16</f>
        <v>60.918957568368292</v>
      </c>
      <c r="L16" s="42">
        <f>(L50*(1-TableB3!$C14)*G50+L84*TableB3!$C14*G84)/G16</f>
        <v>59.889406010891882</v>
      </c>
      <c r="M16" s="50">
        <f>(M50*(1-TableB3!$C14)*C50+M84*TableB3!$C14*C84)/C16</f>
        <v>158549.12402646485</v>
      </c>
      <c r="N16" s="50">
        <f>(N50*(1-TableB3!$C14)*D50+N84*TableB3!$C14*D84)/D16</f>
        <v>124166.17612039158</v>
      </c>
      <c r="O16" s="50">
        <f>(O50*(1-TableB3!$C14)*E50+O84*TableB3!$C14*E84)/E16</f>
        <v>106234.04595643234</v>
      </c>
      <c r="P16" s="50">
        <f>(P50*(1-TableB3!$C14)*F50+P84*TableB3!$C14*F84)/F16</f>
        <v>131582.62426676892</v>
      </c>
      <c r="Q16" s="352">
        <f>(Q50*(1-TableB3!$C14)*G50+Q84*TableB3!$C14*G84)/G16</f>
        <v>130642.35098216268</v>
      </c>
    </row>
    <row r="17" spans="1:17" x14ac:dyDescent="0.25">
      <c r="A17" s="346">
        <v>1837</v>
      </c>
      <c r="B17" s="16">
        <f>B51*(1-TableB3!$C15)+B85*TableB3!$C15</f>
        <v>0.16229022210684002</v>
      </c>
      <c r="C17" s="16">
        <f>C51*(1-TableB3!$C15)+C85*TableB3!$C15</f>
        <v>0.10671926872564</v>
      </c>
      <c r="D17" s="16">
        <f>D51*(1-TableB3!$C15)+D85*TableB3!$C15</f>
        <v>8.0198015464399992E-3</v>
      </c>
      <c r="E17" s="16">
        <f>E51*(1-TableB3!$C15)+E85*TableB3!$C15</f>
        <v>1.7424614068770002E-2</v>
      </c>
      <c r="F17" s="16">
        <f>F51*(1-TableB3!$C15)+F85*TableB3!$C15</f>
        <v>2.7720657554359998E-2</v>
      </c>
      <c r="G17" s="16">
        <f>G51*(1-TableB3!$C15)+G85*TableB3!$C15</f>
        <v>2.4059802116300003E-3</v>
      </c>
      <c r="H17" s="42">
        <f>(H51*(1-TableB3!$C15)*C51+H85*TableB3!$C15*C85)/C17</f>
        <v>61.704719804540986</v>
      </c>
      <c r="I17" s="42">
        <f>(I51*(1-TableB3!$C15)*D51+I85*TableB3!$C15*D85)/D17</f>
        <v>27.546425389708663</v>
      </c>
      <c r="J17" s="42">
        <f>(J51*(1-TableB3!$C15)*E51+J85*TableB3!$C15*E85)/E17</f>
        <v>58.084360989813206</v>
      </c>
      <c r="K17" s="42">
        <f>(K51*(1-TableB3!$C15)*F51+K85*TableB3!$C15*F85)/F17</f>
        <v>62.686565667187899</v>
      </c>
      <c r="L17" s="42">
        <f>(L51*(1-TableB3!$C15)*G51+L85*TableB3!$C15*G85)/G17</f>
        <v>70.405452453038706</v>
      </c>
      <c r="M17" s="50">
        <f>(M51*(1-TableB3!$C15)*C51+M85*TableB3!$C15*C85)/C17</f>
        <v>181183.78042726999</v>
      </c>
      <c r="N17" s="50">
        <f>(N51*(1-TableB3!$C15)*D51+N85*TableB3!$C15*D85)/D17</f>
        <v>84570.121697745009</v>
      </c>
      <c r="O17" s="50">
        <f>(O51*(1-TableB3!$C15)*E51+O85*TableB3!$C15*E85)/E17</f>
        <v>144515.52076683991</v>
      </c>
      <c r="P17" s="50">
        <f>(P51*(1-TableB3!$C15)*F51+P85*TableB3!$C15*F85)/F17</f>
        <v>103067.96614094658</v>
      </c>
      <c r="Q17" s="352">
        <f>(Q51*(1-TableB3!$C15)*G51+Q85*TableB3!$C15*G85)/G17</f>
        <v>125329.6600616504</v>
      </c>
    </row>
    <row r="18" spans="1:17" x14ac:dyDescent="0.25">
      <c r="A18" s="346">
        <v>1842</v>
      </c>
      <c r="B18" s="16">
        <f>B52*(1-TableB3!$C16)+B86*TableB3!$C16</f>
        <v>0.16902364528450001</v>
      </c>
      <c r="C18" s="16">
        <f>C52*(1-TableB3!$C16)+C86*TableB3!$C16</f>
        <v>0.11366019074325999</v>
      </c>
      <c r="D18" s="16">
        <f>D52*(1-TableB3!$C16)+D86*TableB3!$C16</f>
        <v>9.2723749454999976E-3</v>
      </c>
      <c r="E18" s="16">
        <f>E52*(1-TableB3!$C16)+E86*TableB3!$C16</f>
        <v>2.3696773928999999E-2</v>
      </c>
      <c r="F18" s="16">
        <f>F52*(1-TableB3!$C16)+F86*TableB3!$C16</f>
        <v>2.0777358699160003E-2</v>
      </c>
      <c r="G18" s="16">
        <f>G52*(1-TableB3!$C16)+G86*TableB3!$C16</f>
        <v>1.6170421110600001E-3</v>
      </c>
      <c r="H18" s="42">
        <f>(H52*(1-TableB3!$C16)*C52+H86*TableB3!$C16*C86)/C18</f>
        <v>61.570673916977384</v>
      </c>
      <c r="I18" s="42">
        <f>(I52*(1-TableB3!$C16)*D52+I86*TableB3!$C16*D86)/D18</f>
        <v>23.641588535372712</v>
      </c>
      <c r="J18" s="42">
        <f>(J52*(1-TableB3!$C16)*E52+J86*TableB3!$C16*E86)/E18</f>
        <v>58.357725114557311</v>
      </c>
      <c r="K18" s="42">
        <f>(K52*(1-TableB3!$C16)*F52+K86*TableB3!$C16*F86)/F18</f>
        <v>66.436938110707445</v>
      </c>
      <c r="L18" s="42">
        <f>(L52*(1-TableB3!$C16)*G52+L86*TableB3!$C16*G86)/G18</f>
        <v>74.451926306915396</v>
      </c>
      <c r="M18" s="50">
        <f>(M52*(1-TableB3!$C16)*C52+M86*TableB3!$C16*C86)/C18</f>
        <v>279572.75402979914</v>
      </c>
      <c r="N18" s="50">
        <f>(N52*(1-TableB3!$C16)*D52+N86*TableB3!$C16*D86)/D18</f>
        <v>143051.13976526368</v>
      </c>
      <c r="O18" s="50">
        <f>(O52*(1-TableB3!$C16)*E52+O86*TableB3!$C16*E86)/E18</f>
        <v>142608.48506363563</v>
      </c>
      <c r="P18" s="50">
        <f>(P52*(1-TableB3!$C16)*F52+P86*TableB3!$C16*F86)/F18</f>
        <v>216949.90156824587</v>
      </c>
      <c r="Q18" s="352">
        <f>(Q52*(1-TableB3!$C16)*G52+Q86*TableB3!$C16*G86)/G18</f>
        <v>381877.6042500356</v>
      </c>
    </row>
    <row r="19" spans="1:17" x14ac:dyDescent="0.25">
      <c r="A19" s="346">
        <v>1847</v>
      </c>
      <c r="B19" s="16">
        <f>B53*(1-TableB3!$C17)+B87*TableB3!$C17</f>
        <v>0.18516573492419</v>
      </c>
      <c r="C19" s="16">
        <f>C53*(1-TableB3!$C17)+C87*TableB3!$C17</f>
        <v>0.13198887507925</v>
      </c>
      <c r="D19" s="16">
        <f>D53*(1-TableB3!$C17)+D87*TableB3!$C17</f>
        <v>7.0221446788300002E-3</v>
      </c>
      <c r="E19" s="16">
        <f>E53*(1-TableB3!$C17)+E87*TableB3!$C17</f>
        <v>1.7020189810000003E-2</v>
      </c>
      <c r="F19" s="16">
        <f>F53*(1-TableB3!$C17)+F87*TableB3!$C17</f>
        <v>2.5046955614890003E-2</v>
      </c>
      <c r="G19" s="16">
        <f>G53*(1-TableB3!$C17)+G87*TableB3!$C17</f>
        <v>4.0875697412199995E-3</v>
      </c>
      <c r="H19" s="42">
        <f>(H53*(1-TableB3!$C17)*C53+H87*TableB3!$C17*C87)/C19</f>
        <v>61.084635291339261</v>
      </c>
      <c r="I19" s="42">
        <f>(I53*(1-TableB3!$C17)*D53+I87*TableB3!$C17*D87)/D19</f>
        <v>27.564592383910242</v>
      </c>
      <c r="J19" s="42">
        <f>(J53*(1-TableB3!$C17)*E53+J87*TableB3!$C17*E87)/E19</f>
        <v>61.666998534297697</v>
      </c>
      <c r="K19" s="42">
        <f>(K53*(1-TableB3!$C17)*F53+K87*TableB3!$C17*F87)/F19</f>
        <v>65.948229031629708</v>
      </c>
      <c r="L19" s="42">
        <f>(L53*(1-TableB3!$C17)*G53+L87*TableB3!$C17*G87)/G19</f>
        <v>76.477465190632017</v>
      </c>
      <c r="M19" s="50">
        <f>(M53*(1-TableB3!$C17)*C53+M87*TableB3!$C17*C87)/C19</f>
        <v>237567.81081608575</v>
      </c>
      <c r="N19" s="50">
        <f>(N53*(1-TableB3!$C17)*D53+N87*TableB3!$C17*D87)/D19</f>
        <v>136050.16410694717</v>
      </c>
      <c r="O19" s="50">
        <f>(O53*(1-TableB3!$C17)*E53+O87*TableB3!$C17*E87)/E19</f>
        <v>198947.15185294533</v>
      </c>
      <c r="P19" s="50">
        <f>(P53*(1-TableB3!$C17)*F53+P87*TableB3!$C17*F87)/F19</f>
        <v>275443.25155764085</v>
      </c>
      <c r="Q19" s="352">
        <f>(Q53*(1-TableB3!$C17)*G53+Q87*TableB3!$C17*G87)/G19</f>
        <v>156650.39225386688</v>
      </c>
    </row>
    <row r="20" spans="1:17" x14ac:dyDescent="0.25">
      <c r="A20" s="346">
        <v>1852</v>
      </c>
      <c r="B20" s="16">
        <f>B54*(1-TableB3!$C18)+B88*TableB3!$C18</f>
        <v>0.16868744122663998</v>
      </c>
      <c r="C20" s="16">
        <f>C54*(1-TableB3!$C18)+C88*TableB3!$C18</f>
        <v>0.11425961924519</v>
      </c>
      <c r="D20" s="16">
        <f>D54*(1-TableB3!$C18)+D88*TableB3!$C18</f>
        <v>5.6554542152900001E-3</v>
      </c>
      <c r="E20" s="16">
        <f>E54*(1-TableB3!$C18)+E88*TableB3!$C18</f>
        <v>1.5656417263610001E-2</v>
      </c>
      <c r="F20" s="16">
        <f>F54*(1-TableB3!$C18)+F88*TableB3!$C18</f>
        <v>2.526195085269E-2</v>
      </c>
      <c r="G20" s="16">
        <f>G54*(1-TableB3!$C18)+G88*TableB3!$C18</f>
        <v>7.8539499445499997E-3</v>
      </c>
      <c r="H20" s="42">
        <f>(H54*(1-TableB3!$C18)*C54+H88*TableB3!$C18*C88)/C20</f>
        <v>63.708508498701185</v>
      </c>
      <c r="I20" s="42">
        <f>(I54*(1-TableB3!$C18)*D54+I88*TableB3!$C18*D88)/D20</f>
        <v>32.66328722806248</v>
      </c>
      <c r="J20" s="42">
        <f>(J54*(1-TableB3!$C18)*E54+J88*TableB3!$C18*E88)/E20</f>
        <v>61.493627469768548</v>
      </c>
      <c r="K20" s="42">
        <f>(K54*(1-TableB3!$C18)*F54+K88*TableB3!$C18*F88)/F20</f>
        <v>62.287792919566428</v>
      </c>
      <c r="L20" s="42">
        <f>(L54*(1-TableB3!$C18)*G54+L88*TableB3!$C18*G88)/G20</f>
        <v>68.109129525401897</v>
      </c>
      <c r="M20" s="50">
        <f>(M54*(1-TableB3!$C18)*C54+M88*TableB3!$C18*C88)/C20</f>
        <v>275322.33948705514</v>
      </c>
      <c r="N20" s="50">
        <f>(N54*(1-TableB3!$C18)*D54+N88*TableB3!$C18*D88)/D20</f>
        <v>177165.10861149424</v>
      </c>
      <c r="O20" s="50">
        <f>(O54*(1-TableB3!$C18)*E54+O88*TableB3!$C18*E88)/E20</f>
        <v>193287.33909110335</v>
      </c>
      <c r="P20" s="50">
        <f>(P54*(1-TableB3!$C18)*F54+P88*TableB3!$C18*F88)/F20</f>
        <v>207668.72450276103</v>
      </c>
      <c r="Q20" s="352">
        <f>(Q54*(1-TableB3!$C18)*G54+Q88*TableB3!$C18*G88)/G20</f>
        <v>634474.78857473307</v>
      </c>
    </row>
    <row r="21" spans="1:17" x14ac:dyDescent="0.25">
      <c r="A21" s="346">
        <v>1857</v>
      </c>
      <c r="B21" s="16">
        <f>B55*(1-TableB3!$C19)+B89*TableB3!$C19</f>
        <v>0.18306737422403002</v>
      </c>
      <c r="C21" s="16">
        <f>C55*(1-TableB3!$C19)+C89*TableB3!$C19</f>
        <v>0.12140486234872999</v>
      </c>
      <c r="D21" s="16">
        <f>D55*(1-TableB3!$C19)+D89*TableB3!$C19</f>
        <v>7.4156320009099996E-3</v>
      </c>
      <c r="E21" s="16">
        <f>E55*(1-TableB3!$C19)+E89*TableB3!$C19</f>
        <v>2.131595335507E-2</v>
      </c>
      <c r="F21" s="16">
        <f>F55*(1-TableB3!$C19)+F89*TableB3!$C19</f>
        <v>2.552823560574E-2</v>
      </c>
      <c r="G21" s="16">
        <f>G55*(1-TableB3!$C19)+G89*TableB3!$C19</f>
        <v>7.4026418666099996E-3</v>
      </c>
      <c r="H21" s="42">
        <f>(H55*(1-TableB3!$C19)*C55+H89*TableB3!$C19*C89)/C21</f>
        <v>62.979447002896727</v>
      </c>
      <c r="I21" s="42">
        <f>(I55*(1-TableB3!$C19)*D55+I89*TableB3!$C19*D89)/D21</f>
        <v>33.250426777058429</v>
      </c>
      <c r="J21" s="42">
        <f>(J55*(1-TableB3!$C19)*E55+J89*TableB3!$C19*E89)/E21</f>
        <v>61.420254152908967</v>
      </c>
      <c r="K21" s="42">
        <f>(K55*(1-TableB3!$C19)*F55+K89*TableB3!$C19*F89)/F21</f>
        <v>67.592855631993416</v>
      </c>
      <c r="L21" s="42">
        <f>(L55*(1-TableB3!$C19)*G55+L89*TableB3!$C19*G89)/G21</f>
        <v>65.972845492295789</v>
      </c>
      <c r="M21" s="50">
        <f>(M55*(1-TableB3!$C19)*C55+M89*TableB3!$C19*C89)/C21</f>
        <v>254105.23503863224</v>
      </c>
      <c r="N21" s="50">
        <f>(N55*(1-TableB3!$C19)*D55+N89*TableB3!$C19*D89)/D21</f>
        <v>199073.85589412696</v>
      </c>
      <c r="O21" s="50">
        <f>(O55*(1-TableB3!$C19)*E55+O89*TableB3!$C19*E89)/E21</f>
        <v>245389.64413524512</v>
      </c>
      <c r="P21" s="50">
        <f>(P55*(1-TableB3!$C19)*F55+P89*TableB3!$C19*F89)/F21</f>
        <v>201861.347732861</v>
      </c>
      <c r="Q21" s="352">
        <f>(Q55*(1-TableB3!$C19)*G55+Q89*TableB3!$C19*G89)/G21</f>
        <v>290305.6926154595</v>
      </c>
    </row>
    <row r="22" spans="1:17" x14ac:dyDescent="0.25">
      <c r="A22" s="346">
        <v>1862</v>
      </c>
      <c r="B22" s="16">
        <f>B56*(1-TableB3!$C20)+B90*TableB3!$C20</f>
        <v>0.20057454001999001</v>
      </c>
      <c r="C22" s="16">
        <f>C56*(1-TableB3!$C20)+C90*TableB3!$C20</f>
        <v>0.14145398352574001</v>
      </c>
      <c r="D22" s="16">
        <f>D56*(1-TableB3!$C20)+D90*TableB3!$C20</f>
        <v>7.5596255087100016E-3</v>
      </c>
      <c r="E22" s="16">
        <f>E56*(1-TableB3!$C20)+E90*TableB3!$C20</f>
        <v>1.644701230857E-2</v>
      </c>
      <c r="F22" s="16">
        <f>F56*(1-TableB3!$C20)+F90*TableB3!$C20</f>
        <v>2.7108173613049999E-2</v>
      </c>
      <c r="G22" s="16">
        <f>G56*(1-TableB3!$C20)+G90*TableB3!$C20</f>
        <v>8.0056918930500008E-3</v>
      </c>
      <c r="H22" s="42">
        <f>(H56*(1-TableB3!$C20)*C56+H90*TableB3!$C20*C90)/C22</f>
        <v>59.771948647151099</v>
      </c>
      <c r="I22" s="42">
        <f>(I56*(1-TableB3!$C20)*D56+I90*TableB3!$C20*D90)/D22</f>
        <v>33.669995590047535</v>
      </c>
      <c r="J22" s="42">
        <f>(J56*(1-TableB3!$C20)*E56+J90*TableB3!$C20*E90)/E22</f>
        <v>56.663784826519134</v>
      </c>
      <c r="K22" s="42">
        <f>(K56*(1-TableB3!$C20)*F56+K90*TableB3!$C20*F90)/F22</f>
        <v>65.932103387976895</v>
      </c>
      <c r="L22" s="42">
        <f>(L56*(1-TableB3!$C20)*G56+L90*TableB3!$C20*G90)/G22</f>
        <v>70.829525291172999</v>
      </c>
      <c r="M22" s="50">
        <f>(M56*(1-TableB3!$C20)*C56+M90*TableB3!$C20*C90)/C22</f>
        <v>292250.18412215449</v>
      </c>
      <c r="N22" s="50">
        <f>(N56*(1-TableB3!$C20)*D56+N90*TableB3!$C20*D90)/D22</f>
        <v>199227.01100918511</v>
      </c>
      <c r="O22" s="50">
        <f>(O56*(1-TableB3!$C20)*E56+O90*TableB3!$C20*E90)/E22</f>
        <v>160874.68575534446</v>
      </c>
      <c r="P22" s="50">
        <f>(P56*(1-TableB3!$C20)*F56+P90*TableB3!$C20*F90)/F22</f>
        <v>231695.8052637509</v>
      </c>
      <c r="Q22" s="352">
        <f>(Q56*(1-TableB3!$C20)*G56+Q90*TableB3!$C20*G90)/G22</f>
        <v>360112.51201564685</v>
      </c>
    </row>
    <row r="23" spans="1:17" x14ac:dyDescent="0.25">
      <c r="A23" s="346">
        <v>1867</v>
      </c>
      <c r="B23" s="16">
        <f>B57*(1-TableB3!$C21)+B91*TableB3!$C21</f>
        <v>0.15127635883056001</v>
      </c>
      <c r="C23" s="16">
        <f>C57*(1-TableB3!$C21)+C91*TableB3!$C21</f>
        <v>0.1072865521004</v>
      </c>
      <c r="D23" s="16">
        <f>D57*(1-TableB3!$C21)+D91*TableB3!$C21</f>
        <v>3.5045284146400001E-3</v>
      </c>
      <c r="E23" s="16">
        <f>E57*(1-TableB3!$C21)+E91*TableB3!$C21</f>
        <v>1.044926260436E-2</v>
      </c>
      <c r="F23" s="16">
        <f>F57*(1-TableB3!$C21)+F91*TableB3!$C21</f>
        <v>2.5907891525560001E-2</v>
      </c>
      <c r="G23" s="16">
        <f>G57*(1-TableB3!$C21)+G91*TableB3!$C21</f>
        <v>4.1280683384400003E-3</v>
      </c>
      <c r="H23" s="42">
        <f>(H57*(1-TableB3!$C21)*C57+H91*TableB3!$C21*C91)/C23</f>
        <v>60.552607158805934</v>
      </c>
      <c r="I23" s="42">
        <f>(I57*(1-TableB3!$C21)*D57+I91*TableB3!$C21*D91)/D23</f>
        <v>34.634963539703129</v>
      </c>
      <c r="J23" s="42">
        <f>(J57*(1-TableB3!$C21)*E57+J91*TableB3!$C21*E91)/E23</f>
        <v>59.563604275394262</v>
      </c>
      <c r="K23" s="42">
        <f>(K57*(1-TableB3!$C21)*F57+K91*TableB3!$C21*F91)/F23</f>
        <v>68.043854110293537</v>
      </c>
      <c r="L23" s="42">
        <f>(L57*(1-TableB3!$C21)*G57+L91*TableB3!$C21*G91)/G23</f>
        <v>71.390997431460647</v>
      </c>
      <c r="M23" s="50">
        <f>(M57*(1-TableB3!$C21)*C57+M91*TableB3!$C21*C91)/C23</f>
        <v>298534.8086928649</v>
      </c>
      <c r="N23" s="50">
        <f>(N57*(1-TableB3!$C21)*D57+N91*TableB3!$C21*D91)/D23</f>
        <v>162169.49329358977</v>
      </c>
      <c r="O23" s="50">
        <f>(O57*(1-TableB3!$C21)*E57+O91*TableB3!$C21*E91)/E23</f>
        <v>169756.98817100856</v>
      </c>
      <c r="P23" s="50">
        <f>(P57*(1-TableB3!$C21)*F57+P91*TableB3!$C21*F91)/F23</f>
        <v>332123.87686186458</v>
      </c>
      <c r="Q23" s="352">
        <f>(Q57*(1-TableB3!$C21)*G57+Q91*TableB3!$C21*G91)/G23</f>
        <v>153294.0893493974</v>
      </c>
    </row>
    <row r="24" spans="1:17" x14ac:dyDescent="0.25">
      <c r="A24" s="346">
        <v>1872</v>
      </c>
      <c r="B24" s="16">
        <f>B58*(1-TableB3!$C22)+B92*TableB3!$C22</f>
        <v>0.98293698795243989</v>
      </c>
      <c r="C24" s="16">
        <f>C58*(1-TableB3!$C22)+C92*TableB3!$C22</f>
        <v>0.59488262371222</v>
      </c>
      <c r="D24" s="16">
        <f>D58*(1-TableB3!$C22)+D92*TableB3!$C22</f>
        <v>0.10762052616250001</v>
      </c>
      <c r="E24" s="16">
        <f>E58*(1-TableB3!$C22)+E92*TableB3!$C22</f>
        <v>7.9142138861499997E-2</v>
      </c>
      <c r="F24" s="16">
        <f>F58*(1-TableB3!$C22)+F92*TableB3!$C22</f>
        <v>0.16057308517629998</v>
      </c>
      <c r="G24" s="16">
        <f>G58*(1-TableB3!$C22)+G92*TableB3!$C22</f>
        <v>4.0718614039919998E-2</v>
      </c>
      <c r="H24" s="42">
        <f>(H58*(1-TableB3!$C22)*C58+H92*TableB3!$C22*C92)/C24</f>
        <v>56.492800850287615</v>
      </c>
      <c r="I24" s="42">
        <f>(I58*(1-TableB3!$C22)*D58+I92*TableB3!$C22*D92)/D24</f>
        <v>32.648807394948598</v>
      </c>
      <c r="J24" s="42">
        <f>(J58*(1-TableB3!$C22)*E58+J92*TableB3!$C22*E92)/E24</f>
        <v>53.441459603380267</v>
      </c>
      <c r="K24" s="42">
        <f>(K58*(1-TableB3!$C22)*F58+K92*TableB3!$C22*F92)/F24</f>
        <v>59.493969866512792</v>
      </c>
      <c r="L24" s="42">
        <f>(L58*(1-TableB3!$C22)*G58+L92*TableB3!$C22*G92)/G24</f>
        <v>65.421540683162277</v>
      </c>
      <c r="M24" s="50">
        <f>(M58*(1-TableB3!$C22)*C58+M92*TableB3!$C22*C92)/C24</f>
        <v>110036.36523417864</v>
      </c>
      <c r="N24" s="50">
        <f>(N58*(1-TableB3!$C22)*D58+N92*TableB3!$C22*D92)/D24</f>
        <v>23801.904750607315</v>
      </c>
      <c r="O24" s="50">
        <f>(O58*(1-TableB3!$C22)*E58+O92*TableB3!$C22*E92)/E24</f>
        <v>33134.970770623288</v>
      </c>
      <c r="P24" s="50">
        <f>(P58*(1-TableB3!$C22)*F58+P92*TableB3!$C22*F92)/F24</f>
        <v>79878.763711840511</v>
      </c>
      <c r="Q24" s="352">
        <f>(Q58*(1-TableB3!$C22)*G58+Q92*TableB3!$C22*G92)/G24</f>
        <v>64040.282207067052</v>
      </c>
    </row>
    <row r="25" spans="1:17" x14ac:dyDescent="0.25">
      <c r="A25" s="346">
        <v>1877</v>
      </c>
      <c r="B25" s="322"/>
      <c r="C25" s="16"/>
      <c r="D25" s="16"/>
      <c r="E25" s="16"/>
      <c r="F25" s="16"/>
      <c r="G25" s="16"/>
      <c r="H25" s="42"/>
      <c r="I25" s="42"/>
      <c r="J25" s="42"/>
      <c r="K25" s="42"/>
      <c r="L25" s="42"/>
      <c r="M25" s="50"/>
      <c r="N25" s="50"/>
      <c r="O25" s="50"/>
      <c r="P25" s="50"/>
      <c r="Q25" s="352"/>
    </row>
    <row r="26" spans="1:17" x14ac:dyDescent="0.25">
      <c r="A26" s="346">
        <v>1882</v>
      </c>
      <c r="B26" s="16">
        <f>B60*(1-TableB3!$C24)+B94*TableB3!$C24</f>
        <v>0.97378970655786001</v>
      </c>
      <c r="C26" s="16">
        <f>C60*(1-TableB3!$C24)+C94*TableB3!$C24</f>
        <v>0.57815846407020999</v>
      </c>
      <c r="D26" s="16">
        <f>D60*(1-TableB3!$C24)+D94*TableB3!$C24</f>
        <v>9.0684666563459998E-2</v>
      </c>
      <c r="E26" s="16">
        <f>E60*(1-TableB3!$C24)+E94*TableB3!$C24</f>
        <v>9.9023281085749995E-2</v>
      </c>
      <c r="F26" s="16">
        <f>F60*(1-TableB3!$C24)+F94*TableB3!$C24</f>
        <v>0.16653321343321997</v>
      </c>
      <c r="G26" s="16">
        <f>G60*(1-TableB3!$C24)+G94*TableB3!$C24</f>
        <v>3.9390136609389996E-2</v>
      </c>
      <c r="H26" s="42">
        <f>(H60*(1-TableB3!$C24)*C60+H94*TableB3!$C24*C94)/C26</f>
        <v>57.181408273881445</v>
      </c>
      <c r="I26" s="42">
        <f>(I60*(1-TableB3!$C24)*D60+I94*TableB3!$C24*D94)/D26</f>
        <v>30.734318121412976</v>
      </c>
      <c r="J26" s="42">
        <f>(J60*(1-TableB3!$C24)*E60+J94*TableB3!$C24*E94)/E26</f>
        <v>52.243495277029368</v>
      </c>
      <c r="K26" s="42">
        <f>(K60*(1-TableB3!$C24)*F60+K94*TableB3!$C24*F94)/F26</f>
        <v>61.423081807184523</v>
      </c>
      <c r="L26" s="42">
        <f>(L60*(1-TableB3!$C24)*G60+L94*TableB3!$C24*G94)/G26</f>
        <v>65.666617804707869</v>
      </c>
      <c r="M26" s="50">
        <f>(M60*(1-TableB3!$C24)*C60+M94*TableB3!$C24*C94)/C26</f>
        <v>121205.85602973468</v>
      </c>
      <c r="N26" s="50">
        <f>(N60*(1-TableB3!$C24)*D60+N94*TableB3!$C24*D94)/D26</f>
        <v>40262.640151034531</v>
      </c>
      <c r="O26" s="50">
        <f>(O60*(1-TableB3!$C24)*E60+O94*TableB3!$C24*E94)/E26</f>
        <v>41589.715585228783</v>
      </c>
      <c r="P26" s="50">
        <f>(P60*(1-TableB3!$C24)*F60+P94*TableB3!$C24*F94)/F26</f>
        <v>99275.607864968435</v>
      </c>
      <c r="Q26" s="352">
        <f>(Q60*(1-TableB3!$C24)*G60+Q94*TableB3!$C24*G94)/G26</f>
        <v>54204.939635548821</v>
      </c>
    </row>
    <row r="27" spans="1:17" x14ac:dyDescent="0.25">
      <c r="A27" s="346">
        <v>1887</v>
      </c>
      <c r="B27" s="16"/>
      <c r="C27" s="16"/>
      <c r="D27" s="16"/>
      <c r="E27" s="16"/>
      <c r="F27" s="16"/>
      <c r="G27" s="16"/>
      <c r="H27" s="42"/>
      <c r="I27" s="42"/>
      <c r="J27" s="42"/>
      <c r="K27" s="42"/>
      <c r="L27" s="42"/>
      <c r="M27" s="50"/>
      <c r="N27" s="50"/>
      <c r="O27" s="50"/>
      <c r="P27" s="50"/>
      <c r="Q27" s="352"/>
    </row>
    <row r="28" spans="1:17" x14ac:dyDescent="0.25">
      <c r="A28" s="346">
        <v>1892</v>
      </c>
      <c r="B28" s="16">
        <f>B62*(1-TableB3!$C26)+B96*TableB3!$C26</f>
        <v>0.98168291805867991</v>
      </c>
      <c r="C28" s="16">
        <f>C62*(1-TableB3!$C26)+C96*TableB3!$C26</f>
        <v>0.57078029146484</v>
      </c>
      <c r="D28" s="16">
        <f>D62*(1-TableB3!$C26)+D96*TableB3!$C26</f>
        <v>6.8502085881240002E-2</v>
      </c>
      <c r="E28" s="16">
        <f>E62*(1-TableB3!$C26)+E96*TableB3!$C26</f>
        <v>0.14564885667829999</v>
      </c>
      <c r="F28" s="16">
        <f>F62*(1-TableB3!$C26)+F96*TableB3!$C26</f>
        <v>0.14576351921887998</v>
      </c>
      <c r="G28" s="16">
        <f>G62*(1-TableB3!$C26)+G96*TableB3!$C26</f>
        <v>5.0988064815419995E-2</v>
      </c>
      <c r="H28" s="42">
        <f>(H62*(1-TableB3!$C26)*C62+H96*TableB3!$C26*C96)/C28</f>
        <v>59.333137831235383</v>
      </c>
      <c r="I28" s="42">
        <f>(I62*(1-TableB3!$C26)*D62+I96*TableB3!$C26*D96)/D28</f>
        <v>31.318357109670917</v>
      </c>
      <c r="J28" s="42">
        <f>(J62*(1-TableB3!$C26)*E62+J96*TableB3!$C26*E96)/E28</f>
        <v>51.783907379515703</v>
      </c>
      <c r="K28" s="42">
        <f>(K62*(1-TableB3!$C26)*F62+K96*TableB3!$C26*F96)/F28</f>
        <v>62.914554909910933</v>
      </c>
      <c r="L28" s="42">
        <f>(L62*(1-TableB3!$C26)*G62+L96*TableB3!$C26*G96)/G28</f>
        <v>67.301308476296015</v>
      </c>
      <c r="M28" s="50">
        <f>(M62*(1-TableB3!$C26)*C62+M96*TableB3!$C26*C96)/C28</f>
        <v>196941.33953418699</v>
      </c>
      <c r="N28" s="50">
        <f>(N62*(1-TableB3!$C26)*D62+N96*TableB3!$C26*D96)/D28</f>
        <v>47555.066775666557</v>
      </c>
      <c r="O28" s="50">
        <f>(O62*(1-TableB3!$C26)*E62+O96*TableB3!$C26*E96)/E28</f>
        <v>53474.242917196854</v>
      </c>
      <c r="P28" s="50">
        <f>(P62*(1-TableB3!$C26)*F62+P96*TableB3!$C26*F96)/F28</f>
        <v>122255.16577223169</v>
      </c>
      <c r="Q28" s="352">
        <f>(Q62*(1-TableB3!$C26)*G62+Q96*TableB3!$C26*G96)/G28</f>
        <v>67820.037573846348</v>
      </c>
    </row>
    <row r="29" spans="1:17" x14ac:dyDescent="0.25">
      <c r="A29" s="346">
        <v>1897</v>
      </c>
      <c r="B29" s="16">
        <f>B63*(1-TableB3!$C27)+B97*TableB3!$C27</f>
        <v>0.98424468534895015</v>
      </c>
      <c r="C29" s="16">
        <f>C63*(1-TableB3!$C27)+C97*TableB3!$C27</f>
        <v>0.58958110865805002</v>
      </c>
      <c r="D29" s="16">
        <f>D63*(1-TableB3!$C27)+D97*TableB3!$C27</f>
        <v>7.9636824410200008E-2</v>
      </c>
      <c r="E29" s="16">
        <f>E63*(1-TableB3!$C27)+E97*TableB3!$C27</f>
        <v>0.13828697502510001</v>
      </c>
      <c r="F29" s="16">
        <f>F63*(1-TableB3!$C27)+F97*TableB3!$C27</f>
        <v>0.13880453712765001</v>
      </c>
      <c r="G29" s="16">
        <f>G63*(1-TableB3!$C27)+G97*TableB3!$C27</f>
        <v>3.793524012795E-2</v>
      </c>
      <c r="H29" s="42">
        <f>(H63*(1-TableB3!$C27)*C63+H97*TableB3!$C27*C97)/C29</f>
        <v>59.239463306689615</v>
      </c>
      <c r="I29" s="42">
        <f>(I63*(1-TableB3!$C27)*D63+I97*TableB3!$C27*D97)/D29</f>
        <v>28.625697052524885</v>
      </c>
      <c r="J29" s="42">
        <f>(J63*(1-TableB3!$C27)*E63+J97*TableB3!$C27*E97)/E29</f>
        <v>51.019972766142011</v>
      </c>
      <c r="K29" s="42">
        <f>(K63*(1-TableB3!$C27)*F63+K97*TableB3!$C27*F97)/F29</f>
        <v>62.038816926646106</v>
      </c>
      <c r="L29" s="42">
        <f>(L63*(1-TableB3!$C27)*G63+L97*TableB3!$C27*G97)/G29</f>
        <v>66.927495986969447</v>
      </c>
      <c r="M29" s="50">
        <f>(M63*(1-TableB3!$C27)*C63+M97*TableB3!$C27*C97)/C29</f>
        <v>179148.01601633508</v>
      </c>
      <c r="N29" s="50">
        <f>(N63*(1-TableB3!$C27)*D63+N97*TableB3!$C27*D97)/D29</f>
        <v>35481.915911524826</v>
      </c>
      <c r="O29" s="50">
        <f>(O63*(1-TableB3!$C27)*E63+O97*TableB3!$C27*E97)/E29</f>
        <v>58494.788121654143</v>
      </c>
      <c r="P29" s="50">
        <f>(P63*(1-TableB3!$C27)*F63+P97*TableB3!$C27*F97)/F29</f>
        <v>111579.84576169582</v>
      </c>
      <c r="Q29" s="352">
        <f>(Q63*(1-TableB3!$C27)*G63+Q97*TableB3!$C27*G97)/G29</f>
        <v>124877.2681460701</v>
      </c>
    </row>
    <row r="30" spans="1:17" x14ac:dyDescent="0.25">
      <c r="A30" s="346">
        <v>1902</v>
      </c>
      <c r="B30" s="16"/>
      <c r="C30" s="16"/>
      <c r="D30" s="16"/>
      <c r="E30" s="16"/>
      <c r="F30" s="16"/>
      <c r="G30" s="16"/>
      <c r="H30" s="42"/>
      <c r="I30" s="42"/>
      <c r="J30" s="42"/>
      <c r="K30" s="42"/>
      <c r="L30" s="42"/>
      <c r="M30" s="50"/>
      <c r="N30" s="50"/>
      <c r="O30" s="50"/>
      <c r="P30" s="50"/>
      <c r="Q30" s="352"/>
    </row>
    <row r="31" spans="1:17" x14ac:dyDescent="0.25">
      <c r="A31" s="346">
        <v>1907</v>
      </c>
      <c r="B31" s="16">
        <f>B65*(1-TableB3!$C29)+B99*TableB3!$C29</f>
        <v>0.9708443989397999</v>
      </c>
      <c r="C31" s="16">
        <f>C65*(1-TableB3!$C29)+C99*TableB3!$C29</f>
        <v>0.57252161270400004</v>
      </c>
      <c r="D31" s="16">
        <f>D65*(1-TableB3!$C29)+D99*TableB3!$C29</f>
        <v>9.2737524252400005E-2</v>
      </c>
      <c r="E31" s="16">
        <f>E65*(1-TableB3!$C29)+E99*TableB3!$C29</f>
        <v>9.3047327108999989E-2</v>
      </c>
      <c r="F31" s="16">
        <f>F65*(1-TableB3!$C29)+F99*TableB3!$C29</f>
        <v>0.17342512106959998</v>
      </c>
      <c r="G31" s="16">
        <f>G65*(1-TableB3!$C29)+G99*TableB3!$C29</f>
        <v>3.9112813804800001E-2</v>
      </c>
      <c r="H31" s="42">
        <f>(H65*(1-TableB3!$C29)*C65+H99*TableB3!$C29*C99)/C31</f>
        <v>59.859945523423718</v>
      </c>
      <c r="I31" s="42">
        <f>(I65*(1-TableB3!$C29)*D65+I99*TableB3!$C29*D99)/D31</f>
        <v>32.744197854210697</v>
      </c>
      <c r="J31" s="42">
        <f>(J65*(1-TableB3!$C29)*E65+J99*TableB3!$C29*E99)/E31</f>
        <v>54.19860598904171</v>
      </c>
      <c r="K31" s="42">
        <f>(K65*(1-TableB3!$C29)*F65+K99*TableB3!$C29*F99)/F31</f>
        <v>59.150605940969839</v>
      </c>
      <c r="L31" s="42">
        <f>(L65*(1-TableB3!$C29)*G65+L99*TableB3!$C29*G99)/G31</f>
        <v>67.030088649473058</v>
      </c>
      <c r="M31" s="50">
        <f>(M65*(1-TableB3!$C29)*C65+M99*TableB3!$C29*C99)/C31</f>
        <v>157899.14148346029</v>
      </c>
      <c r="N31" s="50">
        <f>(N65*(1-TableB3!$C29)*D65+N99*TableB3!$C29*D99)/D31</f>
        <v>33243.643589023646</v>
      </c>
      <c r="O31" s="50">
        <f>(O65*(1-TableB3!$C29)*E65+O99*TableB3!$C29*E99)/E31</f>
        <v>60221.088706000628</v>
      </c>
      <c r="P31" s="50">
        <f>(P65*(1-TableB3!$C29)*F65+P99*TableB3!$C29*F99)/F31</f>
        <v>161892.47281963209</v>
      </c>
      <c r="Q31" s="352">
        <f>(Q65*(1-TableB3!$C29)*G65+Q99*TableB3!$C29*G99)/G31</f>
        <v>206448.63646371564</v>
      </c>
    </row>
    <row r="32" spans="1:17" x14ac:dyDescent="0.25">
      <c r="A32" s="346">
        <v>1912</v>
      </c>
      <c r="B32" s="16">
        <f>B66*(1-TableB3!$C30)+B100*TableB3!$C30</f>
        <v>0.33399492064801001</v>
      </c>
      <c r="C32" s="16">
        <f>C66*(1-TableB3!$C30)+C100*TableB3!$C30</f>
        <v>0.22154489887452999</v>
      </c>
      <c r="D32" s="16">
        <f>D66*(1-TableB3!$C30)+D100*TableB3!$C30</f>
        <v>1.811921086137E-2</v>
      </c>
      <c r="E32" s="16">
        <f>E66*(1-TableB3!$C30)+E100*TableB3!$C30</f>
        <v>3.5432977313560002E-2</v>
      </c>
      <c r="F32" s="16">
        <f>F66*(1-TableB3!$C30)+F100*TableB3!$C30</f>
        <v>4.2214439020729994E-2</v>
      </c>
      <c r="G32" s="16">
        <f>G66*(1-TableB3!$C30)+G100*TableB3!$C30</f>
        <v>1.6683350169289998E-2</v>
      </c>
      <c r="H32" s="42">
        <f>(H66*(1-TableB3!$C30)*C66+H100*TableB3!$C30*C100)/C32</f>
        <v>62.375132022765563</v>
      </c>
      <c r="I32" s="42">
        <f>(I66*(1-TableB3!$C30)*D66+I100*TableB3!$C30*D100)/D32</f>
        <v>33.676213924478176</v>
      </c>
      <c r="J32" s="42">
        <f>(J66*(1-TableB3!$C30)*E66+J100*TableB3!$C30*E100)/E32</f>
        <v>54.053306473035938</v>
      </c>
      <c r="K32" s="42">
        <f>(K66*(1-TableB3!$C30)*F66+K100*TableB3!$C30*F100)/F32</f>
        <v>62.188936787196006</v>
      </c>
      <c r="L32" s="42">
        <f>(L66*(1-TableB3!$C30)*G66+L100*TableB3!$C30*G100)/G32</f>
        <v>67.897711421990493</v>
      </c>
      <c r="M32" s="50">
        <f>(M66*(1-TableB3!$C30)*C66+M100*TableB3!$C30*C100)/C32</f>
        <v>448575.51316821732</v>
      </c>
      <c r="N32" s="50">
        <f>(N66*(1-TableB3!$C30)*D66+N100*TableB3!$C30*D100)/D32</f>
        <v>64995.166097177738</v>
      </c>
      <c r="O32" s="50">
        <f>(O66*(1-TableB3!$C30)*E66+O100*TableB3!$C30*E100)/E32</f>
        <v>143237.58613586469</v>
      </c>
      <c r="P32" s="50">
        <f>(P66*(1-TableB3!$C30)*F66+P100*TableB3!$C30*F100)/F32</f>
        <v>256750.23427779137</v>
      </c>
      <c r="Q32" s="352">
        <f>(Q66*(1-TableB3!$C30)*G66+Q100*TableB3!$C30*G100)/G32</f>
        <v>205840.74649960751</v>
      </c>
    </row>
    <row r="33" spans="1:17" x14ac:dyDescent="0.25">
      <c r="A33" s="346">
        <v>1917</v>
      </c>
      <c r="B33" s="16"/>
      <c r="C33" s="16"/>
      <c r="D33" s="16"/>
      <c r="E33" s="16"/>
      <c r="F33" s="16"/>
      <c r="G33" s="16"/>
      <c r="H33" s="42"/>
      <c r="I33" s="42"/>
      <c r="J33" s="42"/>
      <c r="K33" s="42"/>
      <c r="L33" s="42"/>
      <c r="M33" s="50"/>
      <c r="N33" s="50"/>
      <c r="O33" s="50"/>
      <c r="P33" s="50"/>
      <c r="Q33" s="352"/>
    </row>
    <row r="34" spans="1:17" x14ac:dyDescent="0.25">
      <c r="A34" s="346">
        <v>1922</v>
      </c>
      <c r="B34" s="16">
        <f>B68*(1-TableB3!$C32)+B102*TableB3!$C32</f>
        <v>0.56602664077438003</v>
      </c>
      <c r="C34" s="16">
        <f>C68*(1-TableB3!$C32)+C102*TableB3!$C32</f>
        <v>0.34419995702765005</v>
      </c>
      <c r="D34" s="16">
        <f>D68*(1-TableB3!$C32)+D102*TableB3!$C32</f>
        <v>3.9100529047429999E-2</v>
      </c>
      <c r="E34" s="16">
        <f>E68*(1-TableB3!$C32)+E102*TableB3!$C32</f>
        <v>6.3886209207910008E-2</v>
      </c>
      <c r="F34" s="16">
        <f>F68*(1-TableB3!$C32)+F102*TableB3!$C32</f>
        <v>9.4365697092649997E-2</v>
      </c>
      <c r="G34" s="16">
        <f>G68*(1-TableB3!$C32)+G102*TableB3!$C32</f>
        <v>2.4474304458030002E-2</v>
      </c>
      <c r="H34" s="42">
        <f>(H68*(1-TableB3!$C32)*C68+H102*TableB3!$C32*C102)/C34</f>
        <v>62.995318059514474</v>
      </c>
      <c r="I34" s="42">
        <f>(I68*(1-TableB3!$C32)*D68+I102*TableB3!$C32*D102)/D34</f>
        <v>36.281654172190521</v>
      </c>
      <c r="J34" s="42">
        <f>(J68*(1-TableB3!$C32)*E68+J102*TableB3!$C32*E102)/E34</f>
        <v>56.174399194957459</v>
      </c>
      <c r="K34" s="42">
        <f>(K68*(1-TableB3!$C32)*F68+K102*TableB3!$C32*F102)/F34</f>
        <v>61.193445753445687</v>
      </c>
      <c r="L34" s="42">
        <f>(L68*(1-TableB3!$C32)*G68+L102*TableB3!$C32*G102)/G34</f>
        <v>69.111053748854033</v>
      </c>
      <c r="M34" s="50">
        <f>(M68*(1-TableB3!$C32)*C68+M102*TableB3!$C32*C102)/C34</f>
        <v>345942.98629084276</v>
      </c>
      <c r="N34" s="50">
        <f>(N68*(1-TableB3!$C32)*D68+N102*TableB3!$C32*D102)/D34</f>
        <v>51084.415726498279</v>
      </c>
      <c r="O34" s="50">
        <f>(O68*(1-TableB3!$C32)*E68+O102*TableB3!$C32*E102)/E34</f>
        <v>144385.66562962721</v>
      </c>
      <c r="P34" s="50">
        <f>(P68*(1-TableB3!$C32)*F68+P102*TableB3!$C32*F102)/F34</f>
        <v>161696.86794275831</v>
      </c>
      <c r="Q34" s="352">
        <f>(Q68*(1-TableB3!$C32)*G68+Q102*TableB3!$C32*G102)/G34</f>
        <v>217026.22185934076</v>
      </c>
    </row>
    <row r="35" spans="1:17" x14ac:dyDescent="0.25">
      <c r="A35" s="346">
        <v>1927</v>
      </c>
      <c r="B35" s="16">
        <f>B69*(1-TableB3!$C33)+B103*TableB3!$C33</f>
        <v>0.9512076190216</v>
      </c>
      <c r="C35" s="16">
        <f>C69*(1-TableB3!$C33)+C103*TableB3!$C33</f>
        <v>0.55441875567839993</v>
      </c>
      <c r="D35" s="16">
        <f>D69*(1-TableB3!$C33)+D103*TableB3!$C33</f>
        <v>6.2050465702399998E-2</v>
      </c>
      <c r="E35" s="16">
        <f>E69*(1-TableB3!$C33)+E103*TableB3!$C33</f>
        <v>0.142762462816</v>
      </c>
      <c r="F35" s="16">
        <f>F69*(1-TableB3!$C33)+F103*TableB3!$C33</f>
        <v>0.14822067351599999</v>
      </c>
      <c r="G35" s="16">
        <f>G69*(1-TableB3!$C33)+G103*TableB3!$C33</f>
        <v>4.3755306275999994E-2</v>
      </c>
      <c r="H35" s="42">
        <f>(H69*(1-TableB3!$C33)*C69+H103*TableB3!$C33*C103)/C35</f>
        <v>62.147819479089357</v>
      </c>
      <c r="I35" s="42">
        <f>(I69*(1-TableB3!$C33)*D69+I103*TableB3!$C33*D103)/D35</f>
        <v>34.215334775139567</v>
      </c>
      <c r="J35" s="42">
        <f>(J69*(1-TableB3!$C33)*E69+J103*TableB3!$C33*E103)/E35</f>
        <v>54.679726860667294</v>
      </c>
      <c r="K35" s="42">
        <f>(K69*(1-TableB3!$C33)*F69+K103*TableB3!$C33*F103)/F35</f>
        <v>61.088143375782728</v>
      </c>
      <c r="L35" s="42">
        <f>(L69*(1-TableB3!$C33)*G69+L103*TableB3!$C33*G103)/G35</f>
        <v>67.500308400798048</v>
      </c>
      <c r="M35" s="50">
        <f>(M69*(1-TableB3!$C33)*C69+M103*TableB3!$C33*C103)/C35</f>
        <v>317513.57761782705</v>
      </c>
      <c r="N35" s="50">
        <f>(N69*(1-TableB3!$C33)*D69+N103*TableB3!$C33*D103)/D35</f>
        <v>82907.166153745537</v>
      </c>
      <c r="O35" s="50">
        <f>(O69*(1-TableB3!$C33)*E69+O103*TableB3!$C33*E103)/E35</f>
        <v>174724.78459456968</v>
      </c>
      <c r="P35" s="50">
        <f>(P69*(1-TableB3!$C33)*F69+P103*TableB3!$C33*F103)/F35</f>
        <v>217309.26334488799</v>
      </c>
      <c r="Q35" s="352">
        <f>(Q69*(1-TableB3!$C33)*G69+Q103*TableB3!$C33*G103)/G35</f>
        <v>215639.48831033349</v>
      </c>
    </row>
    <row r="36" spans="1:17" x14ac:dyDescent="0.25">
      <c r="A36" s="346">
        <v>1932</v>
      </c>
      <c r="B36" s="16">
        <f>B70*(1-TableB3!$C34)+B104*TableB3!$C34</f>
        <v>0.96380356579033988</v>
      </c>
      <c r="C36" s="16">
        <f>C70*(1-TableB3!$C34)+C104*TableB3!$C34</f>
        <v>0.58835249003017998</v>
      </c>
      <c r="D36" s="16">
        <f>D70*(1-TableB3!$C34)+D104*TableB3!$C34</f>
        <v>5.3351404820979997E-2</v>
      </c>
      <c r="E36" s="16">
        <f>E70*(1-TableB3!$C34)+E104*TableB3!$C34</f>
        <v>0.14680077822088</v>
      </c>
      <c r="F36" s="16">
        <f>F70*(1-TableB3!$C34)+F104*TableB3!$C34</f>
        <v>0.13704100428002</v>
      </c>
      <c r="G36" s="16">
        <f>G70*(1-TableB3!$C34)+G104*TableB3!$C34</f>
        <v>3.8257888438279999E-2</v>
      </c>
      <c r="H36" s="42">
        <f>(H70*(1-TableB3!$C34)*C70+H104*TableB3!$C34*C104)/C36</f>
        <v>62.828949552612706</v>
      </c>
      <c r="I36" s="42">
        <f>(I70*(1-TableB3!$C34)*D70+I104*TableB3!$C34*D104)/D36</f>
        <v>35.449147970854646</v>
      </c>
      <c r="J36" s="42">
        <f>(J70*(1-TableB3!$C34)*E70+J104*TableB3!$C34*E104)/E36</f>
        <v>55.221489459195922</v>
      </c>
      <c r="K36" s="42">
        <f>(K70*(1-TableB3!$C34)*F70+K104*TableB3!$C34*F104)/F36</f>
        <v>62.507275190840097</v>
      </c>
      <c r="L36" s="42">
        <f>(L70*(1-TableB3!$C34)*G70+L104*TableB3!$C34*G104)/G36</f>
        <v>67.610448140473849</v>
      </c>
      <c r="M36" s="50">
        <f>(M70*(1-TableB3!$C34)*C70+M104*TableB3!$C34*C104)/C36</f>
        <v>282080.91237739054</v>
      </c>
      <c r="N36" s="50">
        <f>(N70*(1-TableB3!$C34)*D70+N104*TableB3!$C34*D104)/D36</f>
        <v>87983.28047305673</v>
      </c>
      <c r="O36" s="50">
        <f>(O70*(1-TableB3!$C34)*E70+O104*TableB3!$C34*E104)/E36</f>
        <v>194172.8990294605</v>
      </c>
      <c r="P36" s="50">
        <f>(P70*(1-TableB3!$C34)*F70+P104*TableB3!$C34*F104)/F36</f>
        <v>241856.684303844</v>
      </c>
      <c r="Q36" s="352">
        <f>(Q70*(1-TableB3!$C34)*G70+Q104*TableB3!$C34*G104)/G36</f>
        <v>801583.27009263472</v>
      </c>
    </row>
    <row r="37" spans="1:17" x14ac:dyDescent="0.25">
      <c r="A37" s="346">
        <v>1937</v>
      </c>
      <c r="B37" s="16">
        <f>B71*(1-TableB3!$C35)+B105*TableB3!$C35</f>
        <v>0.97386455356302015</v>
      </c>
      <c r="C37" s="16">
        <f>C71*(1-TableB3!$C35)+C105*TableB3!$C35</f>
        <v>0.60502142040290008</v>
      </c>
      <c r="D37" s="16">
        <f>D71*(1-TableB3!$C35)+D105*TableB3!$C35</f>
        <v>4.8830694366909996E-2</v>
      </c>
      <c r="E37" s="16">
        <f>E71*(1-TableB3!$C35)+E105*TableB3!$C35</f>
        <v>0.14913355280126001</v>
      </c>
      <c r="F37" s="16">
        <f>F71*(1-TableB3!$C35)+F105*TableB3!$C35</f>
        <v>0.13313986411883003</v>
      </c>
      <c r="G37" s="16">
        <f>G71*(1-TableB3!$C35)+G105*TableB3!$C35</f>
        <v>3.7739021873120004E-2</v>
      </c>
      <c r="H37" s="42">
        <f>(H71*(1-TableB3!$C35)*C71+H105*TableB3!$C35*C105)/C37</f>
        <v>63.803215204021178</v>
      </c>
      <c r="I37" s="42">
        <f>(I71*(1-TableB3!$C35)*D71+I105*TableB3!$C35*D105)/D37</f>
        <v>37.067638231600853</v>
      </c>
      <c r="J37" s="42">
        <f>(J71*(1-TableB3!$C35)*E71+J105*TableB3!$C35*E105)/E37</f>
        <v>56.554026531240496</v>
      </c>
      <c r="K37" s="42">
        <f>(K71*(1-TableB3!$C35)*F71+K105*TableB3!$C35*F105)/F37</f>
        <v>64.03679020940676</v>
      </c>
      <c r="L37" s="42">
        <f>(L71*(1-TableB3!$C35)*G71+L105*TableB3!$C35*G105)/G37</f>
        <v>70.326474396691424</v>
      </c>
      <c r="M37" s="50">
        <f>(M71*(1-TableB3!$C35)*C71+M105*TableB3!$C35*C105)/C37</f>
        <v>242702.31122225019</v>
      </c>
      <c r="N37" s="50">
        <f>(N71*(1-TableB3!$C35)*D71+N105*TableB3!$C35*D105)/D37</f>
        <v>359057.36973094061</v>
      </c>
      <c r="O37" s="50">
        <f>(O71*(1-TableB3!$C35)*E71+O105*TableB3!$C35*E105)/E37</f>
        <v>142067.11651651663</v>
      </c>
      <c r="P37" s="50">
        <f>(P71*(1-TableB3!$C35)*F71+P105*TableB3!$C35*F105)/F37</f>
        <v>165855.82271579036</v>
      </c>
      <c r="Q37" s="352">
        <f>(Q71*(1-TableB3!$C35)*G71+Q105*TableB3!$C35*G105)/G37</f>
        <v>194152.56603827587</v>
      </c>
    </row>
    <row r="38" spans="1:17" x14ac:dyDescent="0.25">
      <c r="A38" s="346">
        <v>1942</v>
      </c>
      <c r="B38" s="16">
        <f>B72*(1-TableB3!$C36)+B106*TableB3!$C36</f>
        <v>0.96812460875000006</v>
      </c>
      <c r="C38" s="16">
        <f>C72*(1-TableB3!$C36)+C106*TableB3!$C36</f>
        <v>0.55727346547150003</v>
      </c>
      <c r="D38" s="16">
        <f>D72*(1-TableB3!$C36)+D106*TableB3!$C36</f>
        <v>3.0043813021870001E-2</v>
      </c>
      <c r="E38" s="16">
        <f>E72*(1-TableB3!$C36)+E106*TableB3!$C36</f>
        <v>0.15970427010884999</v>
      </c>
      <c r="F38" s="16">
        <f>F72*(1-TableB3!$C36)+F106*TableB3!$C36</f>
        <v>0.16013871347933001</v>
      </c>
      <c r="G38" s="16">
        <f>G72*(1-TableB3!$C36)+G106*TableB3!$C36</f>
        <v>6.0964346668449992E-2</v>
      </c>
      <c r="H38" s="42">
        <f>(H72*(1-TableB3!$C36)*C72+H106*TableB3!$C36*C106)/C38</f>
        <v>65.797526073377469</v>
      </c>
      <c r="I38" s="42">
        <f>(I72*(1-TableB3!$C36)*D72+I106*TableB3!$C36*D106)/D38</f>
        <v>36.538237200992597</v>
      </c>
      <c r="J38" s="42">
        <f>(J72*(1-TableB3!$C36)*E72+J106*TableB3!$C36*E106)/E38</f>
        <v>58.303620054634706</v>
      </c>
      <c r="K38" s="42">
        <f>(K72*(1-TableB3!$C36)*F72+K106*TableB3!$C36*F106)/F38</f>
        <v>65.097190840448178</v>
      </c>
      <c r="L38" s="42">
        <f>(L72*(1-TableB3!$C36)*G72+L106*TableB3!$C36*G106)/G38</f>
        <v>69.996826192642089</v>
      </c>
      <c r="M38" s="50">
        <f>(M72*(1-TableB3!$C36)*C72+M106*TableB3!$C36*C106)/C38</f>
        <v>536001.48487561429</v>
      </c>
      <c r="N38" s="50">
        <f>(N72*(1-TableB3!$C36)*D72+N106*TableB3!$C36*D106)/D38</f>
        <v>147447.45428176239</v>
      </c>
      <c r="O38" s="50">
        <f>(O72*(1-TableB3!$C36)*E72+O106*TableB3!$C36*E106)/E38</f>
        <v>234803.18180157515</v>
      </c>
      <c r="P38" s="50">
        <f>(P72*(1-TableB3!$C36)*F72+P106*TableB3!$C36*F106)/F38</f>
        <v>386892.20780555852</v>
      </c>
      <c r="Q38" s="352">
        <f>(Q72*(1-TableB3!$C36)*G72+Q106*TableB3!$C36*G106)/G38</f>
        <v>517122.42604972876</v>
      </c>
    </row>
    <row r="39" spans="1:17" x14ac:dyDescent="0.25">
      <c r="A39" s="346">
        <v>1947</v>
      </c>
      <c r="B39" s="16">
        <f>B73*(1-TableB3!$C37)+B107*TableB3!$C37</f>
        <v>0.97370993519111004</v>
      </c>
      <c r="C39" s="16">
        <f>C73*(1-TableB3!$C37)+C107*TableB3!$C37</f>
        <v>0.60527011132409003</v>
      </c>
      <c r="D39" s="16">
        <f>D73*(1-TableB3!$C37)+D107*TableB3!$C37</f>
        <v>3.6156751105569998E-2</v>
      </c>
      <c r="E39" s="16">
        <f>E73*(1-TableB3!$C37)+E107*TableB3!$C37</f>
        <v>0.16101701121181</v>
      </c>
      <c r="F39" s="16">
        <f>F73*(1-TableB3!$C37)+F107*TableB3!$C37</f>
        <v>0.13543729625202</v>
      </c>
      <c r="G39" s="16">
        <f>G73*(1-TableB3!$C37)+G107*TableB3!$C37</f>
        <v>3.5828769496600001E-2</v>
      </c>
      <c r="H39" s="42">
        <f>(H73*(1-TableB3!$C37)*C73+H107*TableB3!$C37*C107)/C39</f>
        <v>65.738059608151403</v>
      </c>
      <c r="I39" s="42">
        <f>(I73*(1-TableB3!$C37)*D73+I107*TableB3!$C37*D107)/D39</f>
        <v>37.462640322408518</v>
      </c>
      <c r="J39" s="42">
        <f>(J73*(1-TableB3!$C37)*E73+J107*TableB3!$C37*E107)/E39</f>
        <v>59.96409089929967</v>
      </c>
      <c r="K39" s="42">
        <f>(K73*(1-TableB3!$C37)*F73+K107*TableB3!$C37*F107)/F39</f>
        <v>65.004173055263479</v>
      </c>
      <c r="L39" s="42">
        <f>(L73*(1-TableB3!$C37)*G73+L107*TableB3!$C37*G107)/G39</f>
        <v>70.192960201382149</v>
      </c>
      <c r="M39" s="50">
        <f>(M73*(1-TableB3!$C37)*C73+M107*TableB3!$C37*C107)/C39</f>
        <v>1041126.7202219671</v>
      </c>
      <c r="N39" s="50">
        <f>(N73*(1-TableB3!$C37)*D73+N107*TableB3!$C37*D107)/D39</f>
        <v>401358.87732126401</v>
      </c>
      <c r="O39" s="50">
        <f>(O73*(1-TableB3!$C37)*E73+O107*TableB3!$C37*E107)/E39</f>
        <v>541923.61756970629</v>
      </c>
      <c r="P39" s="50">
        <f>(P73*(1-TableB3!$C37)*F73+P107*TableB3!$C37*F107)/F39</f>
        <v>532906.79810055834</v>
      </c>
      <c r="Q39" s="352">
        <f>(Q73*(1-TableB3!$C37)*G73+Q107*TableB3!$C37*G107)/G39</f>
        <v>686885.87154605158</v>
      </c>
    </row>
    <row r="40" spans="1:17" x14ac:dyDescent="0.25">
      <c r="A40" s="346">
        <v>1952</v>
      </c>
      <c r="B40" s="16">
        <f>B74*(1-TableB3!$C38)+B108*TableB3!$C38</f>
        <v>0.97085484008942002</v>
      </c>
      <c r="C40" s="16">
        <f>C74*(1-TableB3!$C38)+C108*TableB3!$C38</f>
        <v>0.60040435271577008</v>
      </c>
      <c r="D40" s="16">
        <f>D74*(1-TableB3!$C38)+D108*TableB3!$C38</f>
        <v>3.0366413819040001E-2</v>
      </c>
      <c r="E40" s="16">
        <f>E74*(1-TableB3!$C38)+E108*TableB3!$C38</f>
        <v>0.15709240970933003</v>
      </c>
      <c r="F40" s="16">
        <f>F74*(1-TableB3!$C38)+F108*TableB3!$C38</f>
        <v>0.13661492600120001</v>
      </c>
      <c r="G40" s="16">
        <f>G74*(1-TableB3!$C38)+G108*TableB3!$C38</f>
        <v>4.6376792784790011E-2</v>
      </c>
      <c r="H40" s="42">
        <f>(H74*(1-TableB3!$C38)*C74+H108*TableB3!$C38*C108)/C40</f>
        <v>67.467311345148403</v>
      </c>
      <c r="I40" s="42">
        <f>(I74*(1-TableB3!$C38)*D74+I108*TableB3!$C38*D108)/D40</f>
        <v>42.374707687728808</v>
      </c>
      <c r="J40" s="42">
        <f>(J74*(1-TableB3!$C38)*E74+J108*TableB3!$C38*E108)/E40</f>
        <v>62.37362653753646</v>
      </c>
      <c r="K40" s="42">
        <f>(K74*(1-TableB3!$C38)*F74+K108*TableB3!$C38*F108)/F40</f>
        <v>68.059112849981148</v>
      </c>
      <c r="L40" s="42">
        <f>(L74*(1-TableB3!$C38)*G74+L108*TableB3!$C38*G108)/G40</f>
        <v>71.500688663209317</v>
      </c>
      <c r="M40" s="50">
        <f>(M74*(1-TableB3!$C38)*C74+M108*TableB3!$C38*C108)/C40</f>
        <v>3283743.5276804417</v>
      </c>
      <c r="N40" s="50">
        <f>(N74*(1-TableB3!$C38)*D74+N108*TableB3!$C38*D108)/D40</f>
        <v>1049703.3218065638</v>
      </c>
      <c r="O40" s="50">
        <f>(O74*(1-TableB3!$C38)*E74+O108*TableB3!$C38*E108)/E40</f>
        <v>1227469.2332421802</v>
      </c>
      <c r="P40" s="50">
        <f>(P74*(1-TableB3!$C38)*F74+P108*TableB3!$C38*F108)/F40</f>
        <v>2597721.5746000111</v>
      </c>
      <c r="Q40" s="352">
        <f>(Q74*(1-TableB3!$C38)*G74+Q108*TableB3!$C38*G108)/G40</f>
        <v>1704206.0340344256</v>
      </c>
    </row>
    <row r="41" spans="1:17" x14ac:dyDescent="0.25">
      <c r="A41" s="346">
        <v>1957</v>
      </c>
      <c r="B41" s="16">
        <f>B75*(1-TableB3!$C39)+B109*TableB3!$C39</f>
        <v>0.76752036617815</v>
      </c>
      <c r="C41" s="16">
        <f>C75*(1-TableB3!$C39)+C109*TableB3!$C39</f>
        <v>0.43938298242359997</v>
      </c>
      <c r="D41" s="16">
        <f>D75*(1-TableB3!$C39)+D109*TableB3!$C39</f>
        <v>2.0222084742620001E-2</v>
      </c>
      <c r="E41" s="16">
        <f>E75*(1-TableB3!$C39)+E109*TableB3!$C39</f>
        <v>0.13910999950007999</v>
      </c>
      <c r="F41" s="16">
        <f>F75*(1-TableB3!$C39)+F109*TableB3!$C39</f>
        <v>0.12541608706418</v>
      </c>
      <c r="G41" s="16">
        <f>G75*(1-TableB3!$C39)+G109*TableB3!$C39</f>
        <v>4.3389168747760005E-2</v>
      </c>
      <c r="H41" s="42">
        <f>(H75*(1-TableB3!$C39)*C75+H109*TableB3!$C39*C109)/C41</f>
        <v>69.759674854342293</v>
      </c>
      <c r="I41" s="42">
        <f>(I75*(1-TableB3!$C39)*D75+I109*TableB3!$C39*D109)/D41</f>
        <v>43.801343290415275</v>
      </c>
      <c r="J41" s="42">
        <f>(J75*(1-TableB3!$C39)*E75+J109*TableB3!$C39*E109)/E41</f>
        <v>63.500912658158512</v>
      </c>
      <c r="K41" s="42">
        <f>(K75*(1-TableB3!$C39)*F75+K109*TableB3!$C39*F109)/F41</f>
        <v>69.271039983990647</v>
      </c>
      <c r="L41" s="42">
        <f>(L75*(1-TableB3!$C39)*G75+L109*TableB3!$C39*G109)/G41</f>
        <v>73.528772597051514</v>
      </c>
      <c r="M41" s="50">
        <f>(M75*(1-TableB3!$C39)*C75+M109*TableB3!$C39*C109)/C41</f>
        <v>6213289.4085624544</v>
      </c>
      <c r="N41" s="50">
        <f>(N75*(1-TableB3!$C39)*D75+N109*TableB3!$C39*D109)/D41</f>
        <v>2547092.8976322049</v>
      </c>
      <c r="O41" s="50">
        <f>(O75*(1-TableB3!$C39)*E75+O109*TableB3!$C39*E109)/E41</f>
        <v>3520554.4353038175</v>
      </c>
      <c r="P41" s="50">
        <f>(P75*(1-TableB3!$C39)*F75+P109*TableB3!$C39*F109)/F41</f>
        <v>4069881.0653619212</v>
      </c>
      <c r="Q41" s="352">
        <f>(Q75*(1-TableB3!$C39)*G75+Q109*TableB3!$C39*G109)/G41</f>
        <v>4039579.8134403182</v>
      </c>
    </row>
    <row r="42" spans="1:17" x14ac:dyDescent="0.25">
      <c r="A42" s="346">
        <v>1962</v>
      </c>
      <c r="B42" s="16"/>
      <c r="C42" s="16"/>
      <c r="D42" s="16"/>
      <c r="E42" s="16"/>
      <c r="F42" s="16"/>
      <c r="G42" s="16"/>
      <c r="H42" s="42"/>
      <c r="I42" s="42"/>
      <c r="J42" s="42"/>
      <c r="K42" s="42"/>
      <c r="L42" s="42"/>
      <c r="M42" s="50"/>
      <c r="N42" s="50"/>
      <c r="O42" s="50"/>
      <c r="P42" s="50"/>
      <c r="Q42" s="352"/>
    </row>
    <row r="43" spans="1:17" x14ac:dyDescent="0.25">
      <c r="A43" s="732" t="s">
        <v>102</v>
      </c>
      <c r="B43" s="558"/>
      <c r="C43" s="558"/>
      <c r="D43" s="558"/>
      <c r="E43" s="558"/>
      <c r="F43" s="558"/>
      <c r="G43" s="558"/>
      <c r="H43" s="558"/>
      <c r="I43" s="558"/>
      <c r="J43" s="558"/>
      <c r="K43" s="558"/>
      <c r="L43" s="558"/>
      <c r="M43" s="733"/>
      <c r="N43" s="733"/>
      <c r="O43" s="733"/>
      <c r="P43" s="733"/>
      <c r="Q43" s="734"/>
    </row>
    <row r="44" spans="1:17" ht="1.5" customHeight="1" x14ac:dyDescent="0.25">
      <c r="A44" s="370" t="s">
        <v>594</v>
      </c>
      <c r="B44" s="358" t="s">
        <v>631</v>
      </c>
      <c r="C44" s="359" t="s">
        <v>632</v>
      </c>
      <c r="D44" s="359" t="s">
        <v>633</v>
      </c>
      <c r="E44" s="359" t="s">
        <v>634</v>
      </c>
      <c r="F44" s="359" t="s">
        <v>635</v>
      </c>
      <c r="G44" s="359" t="s">
        <v>636</v>
      </c>
      <c r="H44" s="360" t="s">
        <v>637</v>
      </c>
      <c r="I44" s="361" t="s">
        <v>638</v>
      </c>
      <c r="J44" s="362" t="s">
        <v>204</v>
      </c>
      <c r="K44" s="362" t="s">
        <v>639</v>
      </c>
      <c r="L44" s="363" t="s">
        <v>640</v>
      </c>
      <c r="M44" s="360" t="s">
        <v>641</v>
      </c>
      <c r="N44" s="361" t="s">
        <v>642</v>
      </c>
      <c r="O44" s="362" t="s">
        <v>643</v>
      </c>
      <c r="P44" s="362" t="s">
        <v>644</v>
      </c>
      <c r="Q44" s="371" t="s">
        <v>645</v>
      </c>
    </row>
    <row r="45" spans="1:17" x14ac:dyDescent="0.25">
      <c r="A45" s="346">
        <v>1807</v>
      </c>
      <c r="B45" s="21">
        <v>0.28202120000000003</v>
      </c>
      <c r="C45" s="16">
        <v>0.14336070000000001</v>
      </c>
      <c r="D45" s="17">
        <v>6.463E-3</v>
      </c>
      <c r="E45" s="17">
        <v>9.0481800000000001E-2</v>
      </c>
      <c r="F45" s="17">
        <v>4.1715599999999999E-2</v>
      </c>
      <c r="G45" s="18">
        <v>0</v>
      </c>
      <c r="H45" s="43">
        <v>54.100720000000003</v>
      </c>
      <c r="I45" s="364">
        <v>16.399999999999999</v>
      </c>
      <c r="J45" s="364">
        <v>54.541670000000003</v>
      </c>
      <c r="K45" s="364">
        <v>64.108699999999999</v>
      </c>
      <c r="L45" s="367"/>
      <c r="M45" s="365">
        <v>59257.91</v>
      </c>
      <c r="N45" s="51">
        <v>39925.269999999997</v>
      </c>
      <c r="O45" s="51">
        <v>6337.3119999999999</v>
      </c>
      <c r="P45" s="51">
        <v>44727.45</v>
      </c>
      <c r="Q45" s="354"/>
    </row>
    <row r="46" spans="1:17" x14ac:dyDescent="0.25">
      <c r="A46" s="346">
        <v>1812</v>
      </c>
      <c r="B46" s="21">
        <v>0.1228255</v>
      </c>
      <c r="C46" s="16">
        <v>8.8033700000000006E-2</v>
      </c>
      <c r="D46" s="17">
        <v>5.2715000000000001E-3</v>
      </c>
      <c r="E46" s="17">
        <v>1.0543E-2</v>
      </c>
      <c r="F46" s="17">
        <v>1.84502E-2</v>
      </c>
      <c r="G46" s="18">
        <v>5.2709999999999996E-4</v>
      </c>
      <c r="H46" s="43">
        <v>54.510420000000003</v>
      </c>
      <c r="I46" s="43">
        <v>28</v>
      </c>
      <c r="J46" s="43">
        <v>60.153849999999998</v>
      </c>
      <c r="K46" s="43">
        <v>68.8125</v>
      </c>
      <c r="L46" s="368">
        <v>71</v>
      </c>
      <c r="M46" s="51">
        <v>79369</v>
      </c>
      <c r="N46" s="51">
        <v>25716</v>
      </c>
      <c r="O46" s="51">
        <v>61250.07</v>
      </c>
      <c r="P46" s="51">
        <v>42499.11</v>
      </c>
      <c r="Q46" s="354">
        <v>22885</v>
      </c>
    </row>
    <row r="47" spans="1:17" x14ac:dyDescent="0.25">
      <c r="A47" s="346">
        <v>1817</v>
      </c>
      <c r="B47" s="21">
        <v>0.16462669999999999</v>
      </c>
      <c r="C47" s="16">
        <v>0.1101591</v>
      </c>
      <c r="D47" s="17">
        <v>9.1798999999999995E-3</v>
      </c>
      <c r="E47" s="17">
        <v>1.52999E-2</v>
      </c>
      <c r="F47" s="17">
        <v>2.75398E-2</v>
      </c>
      <c r="G47" s="18">
        <v>2.4480000000000001E-3</v>
      </c>
      <c r="H47" s="43">
        <v>53.708030000000001</v>
      </c>
      <c r="I47" s="43">
        <v>19.857140000000001</v>
      </c>
      <c r="J47" s="43">
        <v>52.352939999999997</v>
      </c>
      <c r="K47" s="43">
        <v>61.69697</v>
      </c>
      <c r="L47" s="368">
        <v>67.333340000000007</v>
      </c>
      <c r="M47" s="51">
        <v>60471.26</v>
      </c>
      <c r="N47" s="51">
        <v>55236.4</v>
      </c>
      <c r="O47" s="51">
        <v>57528.49</v>
      </c>
      <c r="P47" s="51">
        <v>42638.41</v>
      </c>
      <c r="Q47" s="354">
        <v>87623</v>
      </c>
    </row>
    <row r="48" spans="1:17" x14ac:dyDescent="0.25">
      <c r="A48" s="346">
        <v>1822</v>
      </c>
      <c r="B48" s="21">
        <v>0.14185809999999999</v>
      </c>
      <c r="C48" s="16">
        <v>0.10289710000000001</v>
      </c>
      <c r="D48" s="17">
        <v>7.4925E-3</v>
      </c>
      <c r="E48" s="17">
        <v>9.9900000000000006E-3</v>
      </c>
      <c r="F48" s="17">
        <v>2.0979000000000001E-2</v>
      </c>
      <c r="G48" s="18">
        <v>4.9950000000000005E-4</v>
      </c>
      <c r="H48" s="43">
        <v>53.484470000000002</v>
      </c>
      <c r="I48" s="43">
        <v>22.75</v>
      </c>
      <c r="J48" s="43">
        <v>48.615380000000002</v>
      </c>
      <c r="K48" s="43">
        <v>62.333329999999997</v>
      </c>
      <c r="L48" s="368">
        <v>83</v>
      </c>
      <c r="M48" s="51">
        <v>89364.72</v>
      </c>
      <c r="N48" s="51">
        <v>55829.04</v>
      </c>
      <c r="O48" s="51">
        <v>60465.05</v>
      </c>
      <c r="P48" s="51">
        <v>270461.7</v>
      </c>
      <c r="Q48" s="354">
        <v>75710</v>
      </c>
    </row>
    <row r="49" spans="1:17" x14ac:dyDescent="0.25">
      <c r="A49" s="346">
        <v>1827</v>
      </c>
      <c r="B49" s="21">
        <v>0.21827679999999999</v>
      </c>
      <c r="C49" s="16">
        <v>0.14830289999999999</v>
      </c>
      <c r="D49" s="17">
        <v>1.30548E-2</v>
      </c>
      <c r="E49" s="17">
        <v>1.30548E-2</v>
      </c>
      <c r="F49" s="17">
        <v>4.12533E-2</v>
      </c>
      <c r="G49" s="18">
        <v>2.611E-3</v>
      </c>
      <c r="H49" s="43">
        <v>53.931220000000003</v>
      </c>
      <c r="I49" s="43">
        <v>24.3125</v>
      </c>
      <c r="J49" s="43">
        <v>56.5</v>
      </c>
      <c r="K49" s="43">
        <v>58.830190000000002</v>
      </c>
      <c r="L49" s="368">
        <v>69.5</v>
      </c>
      <c r="M49" s="51">
        <v>119015.1</v>
      </c>
      <c r="N49" s="51">
        <v>73214.320000000007</v>
      </c>
      <c r="O49" s="51">
        <v>56488.54</v>
      </c>
      <c r="P49" s="51">
        <v>92507.79</v>
      </c>
      <c r="Q49" s="354">
        <v>43952.6</v>
      </c>
    </row>
    <row r="50" spans="1:17" x14ac:dyDescent="0.25">
      <c r="A50" s="346">
        <v>1832</v>
      </c>
      <c r="B50" s="21">
        <v>0.1432079</v>
      </c>
      <c r="C50" s="16">
        <v>0.1123841</v>
      </c>
      <c r="D50" s="17">
        <v>4.9100000000000003E-3</v>
      </c>
      <c r="E50" s="17">
        <v>1.00927E-2</v>
      </c>
      <c r="F50" s="17">
        <v>1.5002700000000001E-2</v>
      </c>
      <c r="G50" s="18">
        <v>8.183E-4</v>
      </c>
      <c r="H50" s="43">
        <v>53.020980000000002</v>
      </c>
      <c r="I50" s="43">
        <v>37.538460000000001</v>
      </c>
      <c r="J50" s="43">
        <v>46.681820000000002</v>
      </c>
      <c r="K50" s="43">
        <v>56.111109999999996</v>
      </c>
      <c r="L50" s="368">
        <v>71.5</v>
      </c>
      <c r="M50" s="51">
        <v>154001.1</v>
      </c>
      <c r="N50" s="51">
        <v>150717.1</v>
      </c>
      <c r="O50" s="51">
        <v>85196.84</v>
      </c>
      <c r="P50" s="51">
        <v>158889</v>
      </c>
      <c r="Q50" s="354">
        <v>54007.33</v>
      </c>
    </row>
    <row r="51" spans="1:17" x14ac:dyDescent="0.25">
      <c r="A51" s="346">
        <v>1837</v>
      </c>
      <c r="B51" s="21">
        <v>0.13593749999999999</v>
      </c>
      <c r="C51" s="16">
        <v>9.0624999999999997E-2</v>
      </c>
      <c r="D51" s="17">
        <v>7.8125E-3</v>
      </c>
      <c r="E51" s="17">
        <v>1.3281299999999999E-2</v>
      </c>
      <c r="F51" s="17">
        <v>2.1874999999999999E-2</v>
      </c>
      <c r="G51" s="18">
        <v>2.3438000000000001E-3</v>
      </c>
      <c r="H51" s="43">
        <v>57.39378</v>
      </c>
      <c r="I51" s="43">
        <v>28.866669999999999</v>
      </c>
      <c r="J51" s="43">
        <v>52.821429999999999</v>
      </c>
      <c r="K51" s="43">
        <v>63.411769999999997</v>
      </c>
      <c r="L51" s="368">
        <v>75.5</v>
      </c>
      <c r="M51" s="51">
        <v>163794.5</v>
      </c>
      <c r="N51" s="51">
        <v>90291.98</v>
      </c>
      <c r="O51" s="51">
        <v>117126.39999999999</v>
      </c>
      <c r="P51" s="51">
        <v>79077.41</v>
      </c>
      <c r="Q51" s="354">
        <v>139418.5</v>
      </c>
    </row>
    <row r="52" spans="1:17" x14ac:dyDescent="0.25">
      <c r="A52" s="346">
        <v>1842</v>
      </c>
      <c r="B52" s="21">
        <v>0.14357890000000001</v>
      </c>
      <c r="C52" s="16">
        <v>9.7263199999999994E-2</v>
      </c>
      <c r="D52" s="17">
        <v>9.2631999999999992E-3</v>
      </c>
      <c r="E52" s="17">
        <v>1.8105300000000001E-2</v>
      </c>
      <c r="F52" s="17">
        <v>1.8105300000000001E-2</v>
      </c>
      <c r="G52" s="18">
        <v>8.4210000000000003E-4</v>
      </c>
      <c r="H52" s="43">
        <v>58.169699999999999</v>
      </c>
      <c r="I52" s="43">
        <v>19.933330000000002</v>
      </c>
      <c r="J52" s="43">
        <v>53.764710000000001</v>
      </c>
      <c r="K52" s="43">
        <v>67.705879999999993</v>
      </c>
      <c r="L52" s="368">
        <v>65.5</v>
      </c>
      <c r="M52" s="51">
        <v>189470.3</v>
      </c>
      <c r="N52" s="51">
        <v>107227.7</v>
      </c>
      <c r="O52" s="51">
        <v>119299.3</v>
      </c>
      <c r="P52" s="51">
        <v>150516.6</v>
      </c>
      <c r="Q52" s="354">
        <v>83543</v>
      </c>
    </row>
    <row r="53" spans="1:17" x14ac:dyDescent="0.25">
      <c r="A53" s="346">
        <v>1847</v>
      </c>
      <c r="B53" s="21">
        <v>0.1636435</v>
      </c>
      <c r="C53" s="16">
        <v>0.1198738</v>
      </c>
      <c r="D53" s="17">
        <v>7.0977999999999996E-3</v>
      </c>
      <c r="E53" s="17">
        <v>1.18297E-2</v>
      </c>
      <c r="F53" s="17">
        <v>2.2476300000000001E-2</v>
      </c>
      <c r="G53" s="18">
        <v>2.3659000000000002E-3</v>
      </c>
      <c r="H53" s="43">
        <v>59.441310000000001</v>
      </c>
      <c r="I53" s="43">
        <v>26.8</v>
      </c>
      <c r="J53" s="43">
        <v>58.611109999999996</v>
      </c>
      <c r="K53" s="43">
        <v>63.878050000000002</v>
      </c>
      <c r="L53" s="368">
        <v>73.666659999999993</v>
      </c>
      <c r="M53" s="51">
        <v>206249.1</v>
      </c>
      <c r="N53" s="51">
        <v>124927.9</v>
      </c>
      <c r="O53" s="51">
        <v>152672.79999999999</v>
      </c>
      <c r="P53" s="51">
        <v>240339.7</v>
      </c>
      <c r="Q53" s="354">
        <v>149436.20000000001</v>
      </c>
    </row>
    <row r="54" spans="1:17" x14ac:dyDescent="0.25">
      <c r="A54" s="346">
        <v>1852</v>
      </c>
      <c r="B54" s="21">
        <v>0.14580589999999999</v>
      </c>
      <c r="C54" s="16">
        <v>0.1036451</v>
      </c>
      <c r="D54" s="17">
        <v>3.9525999999999997E-3</v>
      </c>
      <c r="E54" s="17">
        <v>1.05402E-2</v>
      </c>
      <c r="F54" s="17">
        <v>2.0202000000000001E-2</v>
      </c>
      <c r="G54" s="18">
        <v>7.4660000000000004E-3</v>
      </c>
      <c r="H54" s="43">
        <v>62.75</v>
      </c>
      <c r="I54" s="43">
        <v>26.2</v>
      </c>
      <c r="J54" s="43">
        <v>53.105260000000001</v>
      </c>
      <c r="K54" s="43">
        <v>57.75</v>
      </c>
      <c r="L54" s="368">
        <v>72.230770000000007</v>
      </c>
      <c r="M54" s="51">
        <v>212747.1</v>
      </c>
      <c r="N54" s="51">
        <v>137416.1</v>
      </c>
      <c r="O54" s="51">
        <v>145863.5</v>
      </c>
      <c r="P54" s="51">
        <v>158139.9</v>
      </c>
      <c r="Q54" s="354">
        <v>157690.1</v>
      </c>
    </row>
    <row r="55" spans="1:17" x14ac:dyDescent="0.25">
      <c r="A55" s="346">
        <v>1857</v>
      </c>
      <c r="B55" s="21">
        <v>0.1686329</v>
      </c>
      <c r="C55" s="16">
        <v>0.1186676</v>
      </c>
      <c r="D55" s="17">
        <v>5.5516999999999997E-3</v>
      </c>
      <c r="E55" s="17">
        <v>1.8043E-2</v>
      </c>
      <c r="F55" s="17">
        <v>2.1165900000000001E-2</v>
      </c>
      <c r="G55" s="18">
        <v>5.2046999999999996E-3</v>
      </c>
      <c r="H55" s="43">
        <v>62.478990000000003</v>
      </c>
      <c r="I55" s="43">
        <v>30.181819999999998</v>
      </c>
      <c r="J55" s="43">
        <v>57.75</v>
      </c>
      <c r="K55" s="43">
        <v>69.232560000000007</v>
      </c>
      <c r="L55" s="368">
        <v>67.083340000000007</v>
      </c>
      <c r="M55" s="51">
        <v>195090.1</v>
      </c>
      <c r="N55" s="51">
        <v>136552.1</v>
      </c>
      <c r="O55" s="51">
        <v>240834.2</v>
      </c>
      <c r="P55" s="51">
        <v>150118.29999999999</v>
      </c>
      <c r="Q55" s="354">
        <v>265083.40000000002</v>
      </c>
    </row>
    <row r="56" spans="1:17" x14ac:dyDescent="0.25">
      <c r="A56" s="346">
        <v>1862</v>
      </c>
      <c r="B56" s="21">
        <v>0.19050520000000001</v>
      </c>
      <c r="C56" s="16">
        <v>0.1378576</v>
      </c>
      <c r="D56" s="17">
        <v>7.6080000000000002E-3</v>
      </c>
      <c r="E56" s="17">
        <v>1.5824700000000001E-2</v>
      </c>
      <c r="F56" s="17">
        <v>2.31284E-2</v>
      </c>
      <c r="G56" s="18">
        <v>6.0863999999999996E-3</v>
      </c>
      <c r="H56" s="43">
        <v>57.382640000000002</v>
      </c>
      <c r="I56" s="43">
        <v>31.952380000000002</v>
      </c>
      <c r="J56" s="43">
        <v>54.205129999999997</v>
      </c>
      <c r="K56" s="43">
        <v>65.034480000000002</v>
      </c>
      <c r="L56" s="368">
        <v>79.105260000000001</v>
      </c>
      <c r="M56" s="51">
        <v>255604.8</v>
      </c>
      <c r="N56" s="51">
        <v>205767.3</v>
      </c>
      <c r="O56" s="51">
        <v>141378.1</v>
      </c>
      <c r="P56" s="51">
        <v>224320</v>
      </c>
      <c r="Q56" s="354">
        <v>269427.09999999998</v>
      </c>
    </row>
    <row r="57" spans="1:17" x14ac:dyDescent="0.25">
      <c r="A57" s="346">
        <v>1867</v>
      </c>
      <c r="B57" s="21">
        <v>0.14536499999999999</v>
      </c>
      <c r="C57" s="16">
        <v>0.104712</v>
      </c>
      <c r="D57" s="17">
        <v>3.3877E-3</v>
      </c>
      <c r="E57" s="17">
        <v>8.3154000000000006E-3</v>
      </c>
      <c r="F57" s="17">
        <v>2.46381E-2</v>
      </c>
      <c r="G57" s="18">
        <v>4.3116999999999999E-3</v>
      </c>
      <c r="H57" s="43">
        <v>59.04824</v>
      </c>
      <c r="I57" s="43">
        <v>34.75</v>
      </c>
      <c r="J57" s="43">
        <v>50.785710000000002</v>
      </c>
      <c r="K57" s="43">
        <v>70.741380000000007</v>
      </c>
      <c r="L57" s="368">
        <v>72</v>
      </c>
      <c r="M57" s="51">
        <v>280855.5</v>
      </c>
      <c r="N57" s="51">
        <v>187444.2</v>
      </c>
      <c r="O57" s="51">
        <v>158280.20000000001</v>
      </c>
      <c r="P57" s="51">
        <v>261507.9</v>
      </c>
      <c r="Q57" s="354">
        <v>132543.4</v>
      </c>
    </row>
    <row r="58" spans="1:17" x14ac:dyDescent="0.25">
      <c r="A58" s="346">
        <v>1872</v>
      </c>
      <c r="B58" s="21">
        <v>0.98388279999999995</v>
      </c>
      <c r="C58" s="16">
        <v>0.59890109999999996</v>
      </c>
      <c r="D58" s="17">
        <v>0.10402930000000001</v>
      </c>
      <c r="E58" s="17">
        <v>6.5201499999999996E-2</v>
      </c>
      <c r="F58" s="17">
        <v>0.1666667</v>
      </c>
      <c r="G58" s="18">
        <v>4.9084200000000001E-2</v>
      </c>
      <c r="H58" s="43">
        <v>55.317329999999998</v>
      </c>
      <c r="I58" s="43">
        <v>31.76923</v>
      </c>
      <c r="J58" s="43">
        <v>50.340429999999998</v>
      </c>
      <c r="K58" s="43">
        <v>60.173250000000003</v>
      </c>
      <c r="L58" s="368">
        <v>65.816509999999994</v>
      </c>
      <c r="M58" s="51">
        <v>109117.5</v>
      </c>
      <c r="N58" s="51">
        <v>17180.21</v>
      </c>
      <c r="O58" s="51">
        <v>28913.51</v>
      </c>
      <c r="P58" s="51">
        <v>66905.05</v>
      </c>
      <c r="Q58" s="354">
        <v>50482.48</v>
      </c>
    </row>
    <row r="59" spans="1:17" x14ac:dyDescent="0.25">
      <c r="A59" s="346">
        <v>1877</v>
      </c>
      <c r="B59" s="21"/>
      <c r="C59" s="16"/>
      <c r="D59" s="17"/>
      <c r="E59" s="17"/>
      <c r="F59" s="17"/>
      <c r="G59" s="18"/>
      <c r="H59" s="43"/>
      <c r="I59" s="43"/>
      <c r="J59" s="43"/>
      <c r="K59" s="43"/>
      <c r="L59" s="368"/>
      <c r="M59" s="51"/>
      <c r="N59" s="51"/>
      <c r="O59" s="51"/>
      <c r="P59" s="51"/>
      <c r="Q59" s="354"/>
    </row>
    <row r="60" spans="1:17" x14ac:dyDescent="0.25">
      <c r="A60" s="346">
        <v>1882</v>
      </c>
      <c r="B60" s="21">
        <v>0.9699757</v>
      </c>
      <c r="C60" s="16">
        <v>0.57479040000000003</v>
      </c>
      <c r="D60" s="17">
        <v>9.1425500000000007E-2</v>
      </c>
      <c r="E60" s="17">
        <v>8.1417400000000001E-2</v>
      </c>
      <c r="F60" s="17">
        <v>0.17717069999999999</v>
      </c>
      <c r="G60" s="18">
        <v>4.5171799999999998E-2</v>
      </c>
      <c r="H60" s="43">
        <v>57.04759</v>
      </c>
      <c r="I60" s="43">
        <v>29.286919999999999</v>
      </c>
      <c r="J60" s="43">
        <v>49.394849999999998</v>
      </c>
      <c r="K60" s="43">
        <v>63.17886</v>
      </c>
      <c r="L60" s="368">
        <v>67.051469999999995</v>
      </c>
      <c r="M60" s="51">
        <v>123877.8</v>
      </c>
      <c r="N60" s="51">
        <v>42414.74</v>
      </c>
      <c r="O60" s="51">
        <v>32644.82</v>
      </c>
      <c r="P60" s="51">
        <v>79180.55</v>
      </c>
      <c r="Q60" s="354">
        <v>43002.43</v>
      </c>
    </row>
    <row r="61" spans="1:17" x14ac:dyDescent="0.25">
      <c r="A61" s="346">
        <v>1887</v>
      </c>
      <c r="B61" s="21"/>
      <c r="C61" s="16"/>
      <c r="D61" s="17"/>
      <c r="E61" s="17"/>
      <c r="F61" s="17"/>
      <c r="G61" s="18"/>
      <c r="H61" s="43"/>
      <c r="I61" s="43"/>
      <c r="J61" s="43"/>
      <c r="K61" s="43"/>
      <c r="L61" s="368"/>
      <c r="M61" s="51"/>
      <c r="N61" s="51"/>
      <c r="O61" s="51"/>
      <c r="P61" s="51"/>
      <c r="Q61" s="354"/>
    </row>
    <row r="62" spans="1:17" x14ac:dyDescent="0.25">
      <c r="A62" s="346">
        <v>1892</v>
      </c>
      <c r="B62" s="21">
        <v>0.97839900000000002</v>
      </c>
      <c r="C62" s="16">
        <v>0.56823380000000001</v>
      </c>
      <c r="D62" s="17">
        <v>5.8703900000000003E-2</v>
      </c>
      <c r="E62" s="17">
        <v>0.1191868</v>
      </c>
      <c r="F62" s="17">
        <v>0.1659466</v>
      </c>
      <c r="G62" s="18">
        <v>6.6327800000000006E-2</v>
      </c>
      <c r="H62" s="43">
        <v>59.784910000000004</v>
      </c>
      <c r="I62" s="43">
        <v>31.229810000000001</v>
      </c>
      <c r="J62" s="43">
        <v>47.858310000000003</v>
      </c>
      <c r="K62" s="43">
        <v>65.275530000000003</v>
      </c>
      <c r="L62" s="368">
        <v>68.830920000000006</v>
      </c>
      <c r="M62" s="51">
        <v>167710.39999999999</v>
      </c>
      <c r="N62" s="51">
        <v>32819.14</v>
      </c>
      <c r="O62" s="51">
        <v>39826.230000000003</v>
      </c>
      <c r="P62" s="51">
        <v>103929.4</v>
      </c>
      <c r="Q62" s="354">
        <v>69581.64</v>
      </c>
    </row>
    <row r="63" spans="1:17" x14ac:dyDescent="0.25">
      <c r="A63" s="346">
        <v>1897</v>
      </c>
      <c r="B63" s="21">
        <v>0.98285270000000002</v>
      </c>
      <c r="C63" s="16">
        <v>0.58586649999999996</v>
      </c>
      <c r="D63" s="17">
        <v>7.53442E-2</v>
      </c>
      <c r="E63" s="17">
        <v>0.1096389</v>
      </c>
      <c r="F63" s="17">
        <v>0.1660171</v>
      </c>
      <c r="G63" s="18">
        <v>4.5985999999999999E-2</v>
      </c>
      <c r="H63" s="43">
        <v>59.66872</v>
      </c>
      <c r="I63" s="43">
        <v>28.173909999999999</v>
      </c>
      <c r="J63" s="43">
        <v>47.504730000000002</v>
      </c>
      <c r="K63" s="43">
        <v>64.034859999999995</v>
      </c>
      <c r="L63" s="368">
        <v>67.97842</v>
      </c>
      <c r="M63" s="51">
        <v>205626.2</v>
      </c>
      <c r="N63" s="51">
        <v>28525.91</v>
      </c>
      <c r="O63" s="51">
        <v>56128.75</v>
      </c>
      <c r="P63" s="51">
        <v>103257.60000000001</v>
      </c>
      <c r="Q63" s="354">
        <v>125721.4</v>
      </c>
    </row>
    <row r="64" spans="1:17" x14ac:dyDescent="0.25">
      <c r="A64" s="346">
        <v>1902</v>
      </c>
      <c r="B64" s="21"/>
      <c r="C64" s="16"/>
      <c r="D64" s="17"/>
      <c r="E64" s="17"/>
      <c r="F64" s="17"/>
      <c r="G64" s="18"/>
      <c r="H64" s="43"/>
      <c r="I64" s="43"/>
      <c r="J64" s="43"/>
      <c r="K64" s="43"/>
      <c r="L64" s="368"/>
      <c r="M64" s="51"/>
      <c r="N64" s="51"/>
      <c r="O64" s="51"/>
      <c r="P64" s="51"/>
      <c r="Q64" s="354"/>
    </row>
    <row r="65" spans="1:17" x14ac:dyDescent="0.25">
      <c r="A65" s="346">
        <v>1907</v>
      </c>
      <c r="B65" s="21">
        <v>0.96990949999999998</v>
      </c>
      <c r="C65" s="16">
        <v>0.57669680000000001</v>
      </c>
      <c r="D65" s="17">
        <v>8.1674200000000002E-2</v>
      </c>
      <c r="E65" s="17">
        <v>6.9004499999999996E-2</v>
      </c>
      <c r="F65" s="17">
        <v>0.19479640000000001</v>
      </c>
      <c r="G65" s="18">
        <v>4.7737599999999998E-2</v>
      </c>
      <c r="H65" s="43">
        <v>60.468089999999997</v>
      </c>
      <c r="I65" s="43">
        <v>32.359319999999997</v>
      </c>
      <c r="J65" s="43">
        <v>52.247010000000003</v>
      </c>
      <c r="K65" s="43">
        <v>61.579770000000003</v>
      </c>
      <c r="L65" s="368">
        <v>69.074070000000006</v>
      </c>
      <c r="M65" s="51">
        <v>150314.9</v>
      </c>
      <c r="N65" s="51">
        <v>15489.35</v>
      </c>
      <c r="O65" s="51">
        <v>50181.68</v>
      </c>
      <c r="P65" s="51">
        <v>185202.8</v>
      </c>
      <c r="Q65" s="354">
        <v>81075.94</v>
      </c>
    </row>
    <row r="66" spans="1:17" x14ac:dyDescent="0.25">
      <c r="A66" s="346">
        <v>1912</v>
      </c>
      <c r="B66" s="21">
        <v>0.34531390000000001</v>
      </c>
      <c r="C66" s="16">
        <v>0.2352138</v>
      </c>
      <c r="D66" s="17">
        <v>1.7061E-2</v>
      </c>
      <c r="E66" s="17">
        <v>2.5705200000000001E-2</v>
      </c>
      <c r="F66" s="17">
        <v>4.6178299999999999E-2</v>
      </c>
      <c r="G66" s="18">
        <v>2.11556E-2</v>
      </c>
      <c r="H66" s="43">
        <v>63.229340000000001</v>
      </c>
      <c r="I66" s="43">
        <v>32.344259999999998</v>
      </c>
      <c r="J66" s="43">
        <v>50.443179999999998</v>
      </c>
      <c r="K66" s="43">
        <v>63.90419</v>
      </c>
      <c r="L66" s="368">
        <v>70.351349999999996</v>
      </c>
      <c r="M66" s="51">
        <v>471698.9</v>
      </c>
      <c r="N66" s="51">
        <v>61960.31</v>
      </c>
      <c r="O66" s="51">
        <v>140793</v>
      </c>
      <c r="P66" s="51">
        <v>220839.3</v>
      </c>
      <c r="Q66" s="354">
        <v>203208.4</v>
      </c>
    </row>
    <row r="67" spans="1:17" x14ac:dyDescent="0.25">
      <c r="A67" s="346">
        <v>1917</v>
      </c>
      <c r="B67" s="21"/>
      <c r="C67" s="16"/>
      <c r="D67" s="17"/>
      <c r="E67" s="17"/>
      <c r="F67" s="17"/>
      <c r="G67" s="18"/>
      <c r="H67" s="43"/>
      <c r="I67" s="43"/>
      <c r="J67" s="43"/>
      <c r="K67" s="43"/>
      <c r="L67" s="368"/>
      <c r="M67" s="355"/>
      <c r="N67" s="355"/>
      <c r="O67" s="355"/>
      <c r="P67" s="355"/>
      <c r="Q67" s="356"/>
    </row>
    <row r="68" spans="1:17" x14ac:dyDescent="0.25">
      <c r="A68" s="346">
        <v>1922</v>
      </c>
      <c r="B68" s="21">
        <v>0.57670520000000003</v>
      </c>
      <c r="C68" s="16">
        <v>0.35286879999999998</v>
      </c>
      <c r="D68" s="17">
        <v>3.7675399999999998E-2</v>
      </c>
      <c r="E68" s="17">
        <v>4.8756500000000001E-2</v>
      </c>
      <c r="F68" s="17">
        <v>0.10736270000000001</v>
      </c>
      <c r="G68" s="18">
        <v>3.00419E-2</v>
      </c>
      <c r="H68" s="43">
        <v>63.717700000000001</v>
      </c>
      <c r="I68" s="43">
        <v>36.367519999999999</v>
      </c>
      <c r="J68" s="43">
        <v>53.485379999999999</v>
      </c>
      <c r="K68" s="43">
        <v>62.66216</v>
      </c>
      <c r="L68" s="368">
        <v>70.123810000000006</v>
      </c>
      <c r="M68" s="51">
        <v>350067.9</v>
      </c>
      <c r="N68" s="51">
        <v>48548.24</v>
      </c>
      <c r="O68" s="51">
        <v>153694.5</v>
      </c>
      <c r="P68" s="51">
        <v>134500</v>
      </c>
      <c r="Q68" s="354">
        <v>212248.2</v>
      </c>
    </row>
    <row r="69" spans="1:17" x14ac:dyDescent="0.25">
      <c r="A69" s="346">
        <v>1927</v>
      </c>
      <c r="B69" s="21">
        <v>0.95577840000000003</v>
      </c>
      <c r="C69" s="16">
        <v>0.55162979999999995</v>
      </c>
      <c r="D69" s="17">
        <v>6.49647E-2</v>
      </c>
      <c r="E69" s="17">
        <v>9.7333000000000003E-2</v>
      </c>
      <c r="F69" s="17">
        <v>0.1830408</v>
      </c>
      <c r="G69" s="18">
        <v>5.8810099999999997E-2</v>
      </c>
      <c r="H69" s="43">
        <v>63.418909999999997</v>
      </c>
      <c r="I69" s="43">
        <v>33.960479999999997</v>
      </c>
      <c r="J69" s="43">
        <v>51.698320000000002</v>
      </c>
      <c r="K69" s="43">
        <v>62.10472</v>
      </c>
      <c r="L69" s="368">
        <v>67.538809999999998</v>
      </c>
      <c r="M69" s="51">
        <v>339962.9</v>
      </c>
      <c r="N69" s="51">
        <v>83205.48</v>
      </c>
      <c r="O69" s="51">
        <v>163356.5</v>
      </c>
      <c r="P69" s="51">
        <v>163841.20000000001</v>
      </c>
      <c r="Q69" s="354">
        <v>220851.6</v>
      </c>
    </row>
    <row r="70" spans="1:17" x14ac:dyDescent="0.25">
      <c r="A70" s="346">
        <v>1932</v>
      </c>
      <c r="B70" s="21">
        <v>0.96136699999999997</v>
      </c>
      <c r="C70" s="16">
        <v>0.58586289999999996</v>
      </c>
      <c r="D70" s="17">
        <v>5.4765399999999999E-2</v>
      </c>
      <c r="E70" s="17">
        <v>0.10125240000000001</v>
      </c>
      <c r="F70" s="17">
        <v>0.1725748</v>
      </c>
      <c r="G70" s="18">
        <v>4.6911500000000002E-2</v>
      </c>
      <c r="H70" s="43">
        <v>63.930869999999999</v>
      </c>
      <c r="I70" s="43">
        <v>37.159820000000003</v>
      </c>
      <c r="J70" s="43">
        <v>51.902679999999997</v>
      </c>
      <c r="K70" s="43">
        <v>63.326360000000001</v>
      </c>
      <c r="L70" s="368">
        <v>68.948719999999994</v>
      </c>
      <c r="M70" s="51">
        <v>290096.7</v>
      </c>
      <c r="N70" s="51">
        <v>68829.27</v>
      </c>
      <c r="O70" s="51">
        <v>134754.5</v>
      </c>
      <c r="P70" s="51">
        <v>228716.3</v>
      </c>
      <c r="Q70" s="354">
        <v>258634.6</v>
      </c>
    </row>
    <row r="71" spans="1:17" x14ac:dyDescent="0.25">
      <c r="A71" s="346">
        <v>1937</v>
      </c>
      <c r="B71" s="21">
        <v>0.96785180000000004</v>
      </c>
      <c r="C71" s="16">
        <v>0.59655100000000005</v>
      </c>
      <c r="D71" s="17">
        <v>5.1522199999999997E-2</v>
      </c>
      <c r="E71" s="17">
        <v>0.1000639</v>
      </c>
      <c r="F71" s="17">
        <v>0.16989570000000001</v>
      </c>
      <c r="G71" s="18">
        <v>4.9819000000000002E-2</v>
      </c>
      <c r="H71" s="43">
        <v>65.251599999999996</v>
      </c>
      <c r="I71" s="43">
        <v>37.31429</v>
      </c>
      <c r="J71" s="43">
        <v>53.508690000000001</v>
      </c>
      <c r="K71" s="43">
        <v>65.57432</v>
      </c>
      <c r="L71" s="368">
        <v>71.005129999999994</v>
      </c>
      <c r="M71" s="51">
        <v>242038.5</v>
      </c>
      <c r="N71" s="51">
        <v>546338.4</v>
      </c>
      <c r="O71" s="51">
        <v>131759</v>
      </c>
      <c r="P71" s="51">
        <v>144274</v>
      </c>
      <c r="Q71" s="354">
        <v>183721.8</v>
      </c>
    </row>
    <row r="72" spans="1:17" x14ac:dyDescent="0.25">
      <c r="A72" s="346">
        <v>1942</v>
      </c>
      <c r="B72" s="21">
        <v>0.96242079999999997</v>
      </c>
      <c r="C72" s="16">
        <v>0.53863570000000005</v>
      </c>
      <c r="D72" s="17">
        <v>3.2296999999999999E-2</v>
      </c>
      <c r="E72" s="17">
        <v>0.10111680000000001</v>
      </c>
      <c r="F72" s="17">
        <v>0.209176</v>
      </c>
      <c r="G72" s="18">
        <v>8.1195299999999998E-2</v>
      </c>
      <c r="H72" s="43">
        <v>67.254490000000004</v>
      </c>
      <c r="I72" s="43">
        <v>36.804229999999997</v>
      </c>
      <c r="J72" s="43">
        <v>55.783990000000003</v>
      </c>
      <c r="K72" s="43">
        <v>66.260450000000006</v>
      </c>
      <c r="L72" s="368">
        <v>71.249440000000007</v>
      </c>
      <c r="M72" s="407">
        <v>517982.6</v>
      </c>
      <c r="N72" s="407">
        <v>133726.79999999999</v>
      </c>
      <c r="O72" s="407">
        <v>210629.8</v>
      </c>
      <c r="P72" s="407">
        <v>360196.1</v>
      </c>
      <c r="Q72" s="408">
        <v>443647.5</v>
      </c>
    </row>
    <row r="73" spans="1:17" x14ac:dyDescent="0.25">
      <c r="A73" s="346">
        <v>1947</v>
      </c>
      <c r="B73" s="21">
        <v>0.97246160000000004</v>
      </c>
      <c r="C73" s="16">
        <v>0.60290100000000002</v>
      </c>
      <c r="D73" s="17">
        <v>3.2793799999999998E-2</v>
      </c>
      <c r="E73" s="17">
        <v>0.1059491</v>
      </c>
      <c r="F73" s="17">
        <v>0.18141689999999999</v>
      </c>
      <c r="G73" s="18">
        <v>4.9400899999999998E-2</v>
      </c>
      <c r="H73" s="43">
        <v>67.331239999999994</v>
      </c>
      <c r="I73" s="43">
        <v>40.438459999999999</v>
      </c>
      <c r="J73" s="43">
        <v>57.243499999999997</v>
      </c>
      <c r="K73" s="43">
        <v>66.632450000000006</v>
      </c>
      <c r="L73" s="368">
        <v>70.97</v>
      </c>
      <c r="M73" s="51">
        <v>971930.8</v>
      </c>
      <c r="N73" s="51">
        <v>435221</v>
      </c>
      <c r="O73" s="51">
        <v>395785.9</v>
      </c>
      <c r="P73" s="51">
        <v>526224.19999999995</v>
      </c>
      <c r="Q73" s="354">
        <v>665417.19999999995</v>
      </c>
    </row>
    <row r="74" spans="1:17" x14ac:dyDescent="0.25">
      <c r="A74" s="346">
        <v>1952</v>
      </c>
      <c r="B74" s="21">
        <v>0.96566410000000003</v>
      </c>
      <c r="C74" s="16">
        <v>0.58370929999999999</v>
      </c>
      <c r="D74" s="17">
        <v>3.08271E-2</v>
      </c>
      <c r="E74" s="17">
        <v>0.10150380000000001</v>
      </c>
      <c r="F74" s="17">
        <v>0.1879699</v>
      </c>
      <c r="G74" s="18">
        <v>6.1654100000000003E-2</v>
      </c>
      <c r="H74" s="43">
        <v>69.165300000000002</v>
      </c>
      <c r="I74" s="43">
        <v>43.226889999999997</v>
      </c>
      <c r="J74" s="43">
        <v>60.759790000000002</v>
      </c>
      <c r="K74" s="43">
        <v>68.808599999999998</v>
      </c>
      <c r="L74" s="368">
        <v>71.868639999999999</v>
      </c>
      <c r="M74" s="51">
        <v>3616554</v>
      </c>
      <c r="N74" s="51">
        <v>754846.8</v>
      </c>
      <c r="O74" s="51">
        <v>1049765</v>
      </c>
      <c r="P74" s="51">
        <v>2116119</v>
      </c>
      <c r="Q74" s="354">
        <v>1812224</v>
      </c>
    </row>
    <row r="75" spans="1:17" x14ac:dyDescent="0.25">
      <c r="A75" s="346">
        <v>1957</v>
      </c>
      <c r="B75" s="21">
        <v>0.78969959999999995</v>
      </c>
      <c r="C75" s="16">
        <v>0.45415529999999998</v>
      </c>
      <c r="D75" s="17">
        <v>2.0874E-2</v>
      </c>
      <c r="E75" s="17">
        <v>8.7592699999999996E-2</v>
      </c>
      <c r="F75" s="17">
        <v>0.17128360000000001</v>
      </c>
      <c r="G75" s="18">
        <v>5.5794000000000003E-2</v>
      </c>
      <c r="H75" s="43">
        <v>71.400180000000006</v>
      </c>
      <c r="I75" s="43">
        <v>46.23301</v>
      </c>
      <c r="J75" s="43">
        <v>61.59375</v>
      </c>
      <c r="K75" s="43">
        <v>70.172780000000003</v>
      </c>
      <c r="L75" s="368">
        <v>75.022059999999996</v>
      </c>
      <c r="M75" s="51">
        <v>5668994</v>
      </c>
      <c r="N75" s="51">
        <v>3134069</v>
      </c>
      <c r="O75" s="51">
        <v>2700211</v>
      </c>
      <c r="P75" s="51">
        <v>3452026</v>
      </c>
      <c r="Q75" s="354">
        <v>3590453</v>
      </c>
    </row>
    <row r="76" spans="1:17" x14ac:dyDescent="0.25">
      <c r="A76" s="346">
        <v>1962</v>
      </c>
      <c r="B76" s="21"/>
      <c r="C76" s="16"/>
      <c r="D76" s="17"/>
      <c r="E76" s="17"/>
      <c r="F76" s="17"/>
      <c r="G76" s="18"/>
      <c r="H76" s="43"/>
      <c r="I76" s="43"/>
      <c r="J76" s="43"/>
      <c r="K76" s="43"/>
      <c r="L76" s="368"/>
      <c r="M76" s="51"/>
      <c r="N76" s="51"/>
      <c r="O76" s="51"/>
      <c r="P76" s="51"/>
      <c r="Q76" s="354"/>
    </row>
    <row r="77" spans="1:17" ht="13.95" customHeight="1" x14ac:dyDescent="0.25">
      <c r="A77" s="725" t="s">
        <v>647</v>
      </c>
      <c r="B77" s="578"/>
      <c r="C77" s="578"/>
      <c r="D77" s="578"/>
      <c r="E77" s="578"/>
      <c r="F77" s="578"/>
      <c r="G77" s="578"/>
      <c r="H77" s="578"/>
      <c r="I77" s="578"/>
      <c r="J77" s="578"/>
      <c r="K77" s="578"/>
      <c r="L77" s="578"/>
      <c r="M77" s="726"/>
      <c r="N77" s="726"/>
      <c r="O77" s="726"/>
      <c r="P77" s="726"/>
      <c r="Q77" s="727"/>
    </row>
    <row r="78" spans="1:17" ht="4.2" hidden="1" customHeight="1" x14ac:dyDescent="0.25">
      <c r="A78" s="353" t="s">
        <v>594</v>
      </c>
      <c r="B78" s="159" t="s">
        <v>631</v>
      </c>
      <c r="C78" s="395" t="s">
        <v>632</v>
      </c>
      <c r="D78" s="395" t="s">
        <v>633</v>
      </c>
      <c r="E78" s="395" t="s">
        <v>634</v>
      </c>
      <c r="F78" s="395" t="s">
        <v>635</v>
      </c>
      <c r="G78" s="395" t="s">
        <v>636</v>
      </c>
      <c r="H78" s="395" t="s">
        <v>637</v>
      </c>
      <c r="I78" s="395" t="s">
        <v>638</v>
      </c>
      <c r="J78" s="395" t="s">
        <v>204</v>
      </c>
      <c r="K78" s="395" t="s">
        <v>639</v>
      </c>
      <c r="L78" s="396" t="s">
        <v>640</v>
      </c>
      <c r="M78" s="395" t="s">
        <v>641</v>
      </c>
      <c r="N78" s="395" t="s">
        <v>642</v>
      </c>
      <c r="O78" s="395" t="s">
        <v>643</v>
      </c>
      <c r="P78" s="395" t="s">
        <v>644</v>
      </c>
      <c r="Q78" s="394" t="s">
        <v>645</v>
      </c>
    </row>
    <row r="79" spans="1:17" x14ac:dyDescent="0.25">
      <c r="A79" s="346">
        <v>1807</v>
      </c>
      <c r="B79" s="321">
        <v>0.29936639999999998</v>
      </c>
      <c r="C79" s="57">
        <v>0.15681100000000001</v>
      </c>
      <c r="D79" s="57">
        <v>8.4477000000000007E-3</v>
      </c>
      <c r="E79" s="57">
        <v>7.6029600000000003E-2</v>
      </c>
      <c r="F79" s="57">
        <v>5.8078100000000001E-2</v>
      </c>
      <c r="G79" s="85">
        <v>0</v>
      </c>
      <c r="H79" s="347">
        <v>61.107959999999999</v>
      </c>
      <c r="I79" s="32">
        <v>33.666670000000003</v>
      </c>
      <c r="J79" s="32">
        <v>58.046729999999997</v>
      </c>
      <c r="K79" s="32">
        <v>60.521740000000001</v>
      </c>
      <c r="L79" s="29"/>
      <c r="M79" s="357">
        <v>69601.289999999994</v>
      </c>
      <c r="N79" s="51">
        <v>38359.25</v>
      </c>
      <c r="O79" s="51">
        <v>21348.9</v>
      </c>
      <c r="P79" s="51">
        <v>72239.91</v>
      </c>
      <c r="Q79" s="354"/>
    </row>
    <row r="80" spans="1:17" x14ac:dyDescent="0.25">
      <c r="A80" s="346">
        <v>1812</v>
      </c>
      <c r="B80" s="21">
        <v>0.17375699999999999</v>
      </c>
      <c r="C80" s="17">
        <v>0.1168631</v>
      </c>
      <c r="D80" s="17">
        <v>7.1758000000000004E-3</v>
      </c>
      <c r="E80" s="17">
        <v>1.7427000000000002E-2</v>
      </c>
      <c r="F80" s="17">
        <v>3.0240900000000001E-2</v>
      </c>
      <c r="G80" s="18">
        <v>2.0501999999999999E-3</v>
      </c>
      <c r="H80" s="43">
        <v>61.467289999999998</v>
      </c>
      <c r="I80" s="32">
        <v>25.66667</v>
      </c>
      <c r="J80" s="32">
        <v>61.4375</v>
      </c>
      <c r="K80" s="32">
        <v>70.857140000000001</v>
      </c>
      <c r="L80" s="29">
        <v>62</v>
      </c>
      <c r="M80" s="51">
        <v>80468.02</v>
      </c>
      <c r="N80" s="51">
        <v>48558.64</v>
      </c>
      <c r="O80" s="51">
        <v>90846.65</v>
      </c>
      <c r="P80" s="51">
        <v>90506.559999999998</v>
      </c>
      <c r="Q80" s="354">
        <v>34791.5</v>
      </c>
    </row>
    <row r="81" spans="1:17" x14ac:dyDescent="0.25">
      <c r="A81" s="346">
        <v>1817</v>
      </c>
      <c r="B81" s="21">
        <v>0.1967621</v>
      </c>
      <c r="C81" s="17">
        <v>0.12764629999999999</v>
      </c>
      <c r="D81" s="17">
        <v>8.0946000000000004E-3</v>
      </c>
      <c r="E81" s="17">
        <v>1.8679999999999999E-2</v>
      </c>
      <c r="F81" s="17">
        <v>3.8605199999999999E-2</v>
      </c>
      <c r="G81" s="18">
        <v>3.7360000000000002E-3</v>
      </c>
      <c r="H81" s="43">
        <v>61.177219999999998</v>
      </c>
      <c r="I81" s="32">
        <v>28</v>
      </c>
      <c r="J81" s="32">
        <v>60.190480000000001</v>
      </c>
      <c r="K81" s="32">
        <v>61.239130000000003</v>
      </c>
      <c r="L81" s="29">
        <v>65.333340000000007</v>
      </c>
      <c r="M81" s="51">
        <v>139192.5</v>
      </c>
      <c r="N81" s="51">
        <v>20763.91</v>
      </c>
      <c r="O81" s="51">
        <v>139528.5</v>
      </c>
      <c r="P81" s="51">
        <v>79294.13</v>
      </c>
      <c r="Q81" s="354">
        <v>57838.5</v>
      </c>
    </row>
    <row r="82" spans="1:17" x14ac:dyDescent="0.25">
      <c r="A82" s="346">
        <v>1822</v>
      </c>
      <c r="B82" s="21">
        <v>0.18694520000000001</v>
      </c>
      <c r="C82" s="17">
        <v>0.1159269</v>
      </c>
      <c r="D82" s="17">
        <v>9.3994999999999999E-3</v>
      </c>
      <c r="E82" s="17">
        <v>1.9843300000000001E-2</v>
      </c>
      <c r="F82" s="17">
        <v>3.6031300000000002E-2</v>
      </c>
      <c r="G82" s="18">
        <v>5.7441000000000002E-3</v>
      </c>
      <c r="H82" s="43">
        <v>61.554220000000001</v>
      </c>
      <c r="I82" s="32">
        <v>26.133330000000001</v>
      </c>
      <c r="J82" s="32">
        <v>66.875</v>
      </c>
      <c r="K82" s="32">
        <v>63.125</v>
      </c>
      <c r="L82" s="29">
        <v>64.777780000000007</v>
      </c>
      <c r="M82" s="51">
        <v>116523.4</v>
      </c>
      <c r="N82" s="51">
        <v>664513.80000000005</v>
      </c>
      <c r="O82" s="51">
        <v>95549.8</v>
      </c>
      <c r="P82" s="51">
        <v>104518.6</v>
      </c>
      <c r="Q82" s="354">
        <v>85244.82</v>
      </c>
    </row>
    <row r="83" spans="1:17" x14ac:dyDescent="0.25">
      <c r="A83" s="346">
        <v>1827</v>
      </c>
      <c r="B83" s="21">
        <v>0.24934519999999999</v>
      </c>
      <c r="C83" s="17">
        <v>0.16291249999999999</v>
      </c>
      <c r="D83" s="17">
        <v>1.20482E-2</v>
      </c>
      <c r="E83" s="17">
        <v>1.9905699999999998E-2</v>
      </c>
      <c r="F83" s="17">
        <v>5.1859599999999999E-2</v>
      </c>
      <c r="G83" s="18">
        <v>2.6191999999999999E-3</v>
      </c>
      <c r="H83" s="43">
        <v>59.619050000000001</v>
      </c>
      <c r="I83" s="32">
        <v>26.9375</v>
      </c>
      <c r="J83" s="32">
        <v>65.75</v>
      </c>
      <c r="K83" s="32">
        <v>63.333329999999997</v>
      </c>
      <c r="L83" s="29">
        <v>57.5</v>
      </c>
      <c r="M83" s="51">
        <v>128663.1</v>
      </c>
      <c r="N83" s="51">
        <v>75257.87</v>
      </c>
      <c r="O83" s="51">
        <v>139914</v>
      </c>
      <c r="P83" s="51">
        <v>115541.1</v>
      </c>
      <c r="Q83" s="354">
        <v>87808.4</v>
      </c>
    </row>
    <row r="84" spans="1:17" x14ac:dyDescent="0.25">
      <c r="A84" s="346">
        <v>1832</v>
      </c>
      <c r="B84" s="21">
        <v>0.17160829999999999</v>
      </c>
      <c r="C84" s="17">
        <v>0.1138065</v>
      </c>
      <c r="D84" s="17">
        <v>1.19796E-2</v>
      </c>
      <c r="E84" s="17">
        <v>1.8568399999999999E-2</v>
      </c>
      <c r="F84" s="17">
        <v>2.4258800000000001E-2</v>
      </c>
      <c r="G84" s="18">
        <v>2.9949E-3</v>
      </c>
      <c r="H84" s="43">
        <v>58.56015</v>
      </c>
      <c r="I84" s="32">
        <v>34.076920000000001</v>
      </c>
      <c r="J84" s="32">
        <v>58.86956</v>
      </c>
      <c r="K84" s="32">
        <v>63.627119999999998</v>
      </c>
      <c r="L84" s="29">
        <v>57</v>
      </c>
      <c r="M84" s="51">
        <v>162639.70000000001</v>
      </c>
      <c r="N84" s="51">
        <v>114254.6</v>
      </c>
      <c r="O84" s="51">
        <v>116648.7</v>
      </c>
      <c r="P84" s="51">
        <v>116201.5</v>
      </c>
      <c r="Q84" s="354">
        <v>149713.70000000001</v>
      </c>
    </row>
    <row r="85" spans="1:17" x14ac:dyDescent="0.25">
      <c r="A85" s="346">
        <v>1837</v>
      </c>
      <c r="B85" s="21">
        <v>0.18734590000000001</v>
      </c>
      <c r="C85" s="17">
        <v>0.1220214</v>
      </c>
      <c r="D85" s="17">
        <v>8.2168999999999992E-3</v>
      </c>
      <c r="E85" s="17">
        <v>2.1364000000000001E-2</v>
      </c>
      <c r="F85" s="17">
        <v>3.3278599999999998E-2</v>
      </c>
      <c r="G85" s="18">
        <v>2.4651E-3</v>
      </c>
      <c r="H85" s="43">
        <v>64.748859999999993</v>
      </c>
      <c r="I85" s="32">
        <v>26.35294</v>
      </c>
      <c r="J85" s="32">
        <v>61.195120000000003</v>
      </c>
      <c r="K85" s="32">
        <v>62.233330000000002</v>
      </c>
      <c r="L85" s="29">
        <v>65.8</v>
      </c>
      <c r="M85" s="51">
        <v>193463.1</v>
      </c>
      <c r="N85" s="51">
        <v>79397.63</v>
      </c>
      <c r="O85" s="51">
        <v>160704.4</v>
      </c>
      <c r="P85" s="51">
        <v>118061.5</v>
      </c>
      <c r="Q85" s="354">
        <v>112593.4</v>
      </c>
    </row>
    <row r="86" spans="1:17" x14ac:dyDescent="0.25">
      <c r="A86" s="346">
        <v>1842</v>
      </c>
      <c r="B86" s="21">
        <v>0.19211139999999999</v>
      </c>
      <c r="C86" s="17">
        <v>0.12853829999999999</v>
      </c>
      <c r="D86" s="17">
        <v>9.2806999999999994E-3</v>
      </c>
      <c r="E86" s="17">
        <v>2.8770299999999999E-2</v>
      </c>
      <c r="F86" s="17">
        <v>2.3201900000000001E-2</v>
      </c>
      <c r="G86" s="18">
        <v>2.3202000000000001E-3</v>
      </c>
      <c r="H86" s="43">
        <v>63.905760000000001</v>
      </c>
      <c r="I86" s="32">
        <v>27</v>
      </c>
      <c r="J86" s="32">
        <v>60.98039</v>
      </c>
      <c r="K86" s="32">
        <v>65.538460000000001</v>
      </c>
      <c r="L86" s="29">
        <v>77.400000000000006</v>
      </c>
      <c r="M86" s="51">
        <v>341436.5</v>
      </c>
      <c r="N86" s="51">
        <v>175494.9</v>
      </c>
      <c r="O86" s="51">
        <v>155918.29999999999</v>
      </c>
      <c r="P86" s="51">
        <v>263988.2</v>
      </c>
      <c r="Q86" s="354">
        <v>480126</v>
      </c>
    </row>
    <row r="87" spans="1:17" x14ac:dyDescent="0.25">
      <c r="A87" s="346">
        <v>1847</v>
      </c>
      <c r="B87" s="21">
        <v>0.2046936</v>
      </c>
      <c r="C87" s="17">
        <v>0.14298130000000001</v>
      </c>
      <c r="D87" s="17">
        <v>6.9534999999999996E-3</v>
      </c>
      <c r="E87" s="17">
        <v>2.1729700000000001E-2</v>
      </c>
      <c r="F87" s="17">
        <v>2.7379400000000002E-2</v>
      </c>
      <c r="G87" s="18">
        <v>5.6496999999999997E-3</v>
      </c>
      <c r="H87" s="43">
        <v>62.334710000000001</v>
      </c>
      <c r="I87" s="32">
        <v>28.272729999999999</v>
      </c>
      <c r="J87" s="32">
        <v>63.176470000000002</v>
      </c>
      <c r="K87" s="32">
        <v>67.490200000000002</v>
      </c>
      <c r="L87" s="29">
        <v>77.545460000000006</v>
      </c>
      <c r="M87" s="51">
        <v>261391.9</v>
      </c>
      <c r="N87" s="51">
        <v>146351.20000000001</v>
      </c>
      <c r="O87" s="51">
        <v>221804.6</v>
      </c>
      <c r="P87" s="51">
        <v>301590.09999999998</v>
      </c>
      <c r="Q87" s="354">
        <v>159391.5</v>
      </c>
    </row>
    <row r="88" spans="1:17" x14ac:dyDescent="0.25">
      <c r="A88" s="346">
        <v>1852</v>
      </c>
      <c r="B88" s="21">
        <v>0.19184029999999999</v>
      </c>
      <c r="C88" s="17">
        <v>0.125</v>
      </c>
      <c r="D88" s="17">
        <v>7.3784999999999996E-3</v>
      </c>
      <c r="E88" s="17">
        <v>2.0833299999999999E-2</v>
      </c>
      <c r="F88" s="17">
        <v>3.03819E-2</v>
      </c>
      <c r="G88" s="18">
        <v>8.2465000000000004E-3</v>
      </c>
      <c r="H88" s="43">
        <v>64.512690000000006</v>
      </c>
      <c r="I88" s="32">
        <v>36.166670000000003</v>
      </c>
      <c r="J88" s="32">
        <v>65.787880000000001</v>
      </c>
      <c r="K88" s="32">
        <v>65.340909999999994</v>
      </c>
      <c r="L88" s="29">
        <v>64.333340000000007</v>
      </c>
      <c r="M88" s="51">
        <v>327822.5</v>
      </c>
      <c r="N88" s="51">
        <v>198710.8</v>
      </c>
      <c r="O88" s="51">
        <v>217565</v>
      </c>
      <c r="P88" s="51">
        <v>240992.7</v>
      </c>
      <c r="Q88" s="354">
        <v>1071252</v>
      </c>
    </row>
    <row r="89" spans="1:17" x14ac:dyDescent="0.25">
      <c r="A89" s="346">
        <v>1857</v>
      </c>
      <c r="B89" s="21">
        <v>0.19806280000000001</v>
      </c>
      <c r="C89" s="17">
        <v>0.1242485</v>
      </c>
      <c r="D89" s="17">
        <v>9.3519999999999992E-3</v>
      </c>
      <c r="E89" s="17">
        <v>2.4716100000000001E-2</v>
      </c>
      <c r="F89" s="17">
        <v>3.0060099999999999E-2</v>
      </c>
      <c r="G89" s="18">
        <v>9.6860000000000002E-3</v>
      </c>
      <c r="H89" s="43">
        <v>63.475999999999999</v>
      </c>
      <c r="I89" s="32">
        <v>35.142859999999999</v>
      </c>
      <c r="J89" s="32">
        <v>64.203699999999998</v>
      </c>
      <c r="K89" s="32">
        <v>66.393439999999998</v>
      </c>
      <c r="L89" s="29">
        <v>65.352940000000004</v>
      </c>
      <c r="M89" s="51">
        <v>312660</v>
      </c>
      <c r="N89" s="51">
        <v>237631.5</v>
      </c>
      <c r="O89" s="51">
        <v>248844.4</v>
      </c>
      <c r="P89" s="51">
        <v>239710.5</v>
      </c>
      <c r="Q89" s="354">
        <v>304385.40000000002</v>
      </c>
    </row>
    <row r="90" spans="1:17" x14ac:dyDescent="0.25">
      <c r="A90" s="346">
        <v>1862</v>
      </c>
      <c r="B90" s="21">
        <v>0.21200749999999999</v>
      </c>
      <c r="C90" s="17">
        <v>0.14553740000000001</v>
      </c>
      <c r="D90" s="17">
        <v>7.5047000000000004E-3</v>
      </c>
      <c r="E90" s="17">
        <v>1.7153600000000001E-2</v>
      </c>
      <c r="F90" s="17">
        <v>3.1626899999999999E-2</v>
      </c>
      <c r="G90" s="18">
        <v>1.01849E-2</v>
      </c>
      <c r="H90" s="43">
        <v>62.341670000000001</v>
      </c>
      <c r="I90" s="32">
        <v>35.647060000000003</v>
      </c>
      <c r="J90" s="32">
        <v>59.239130000000003</v>
      </c>
      <c r="K90" s="32">
        <v>66.677419999999998</v>
      </c>
      <c r="L90" s="29">
        <v>65.214290000000005</v>
      </c>
      <c r="M90" s="51">
        <v>331662.59999999998</v>
      </c>
      <c r="N90" s="51">
        <v>191698.8</v>
      </c>
      <c r="O90" s="51">
        <v>181296.6</v>
      </c>
      <c r="P90" s="51">
        <v>237820.1</v>
      </c>
      <c r="Q90" s="354">
        <v>421644.2</v>
      </c>
    </row>
    <row r="91" spans="1:17" x14ac:dyDescent="0.25">
      <c r="A91" s="346">
        <v>1867</v>
      </c>
      <c r="B91" s="21">
        <v>0.15875339999999999</v>
      </c>
      <c r="C91" s="17">
        <v>0.110543</v>
      </c>
      <c r="D91" s="17">
        <v>3.6522999999999998E-3</v>
      </c>
      <c r="E91" s="17">
        <v>1.31483E-2</v>
      </c>
      <c r="F91" s="17">
        <v>2.7514E-2</v>
      </c>
      <c r="G91" s="18">
        <v>3.8958E-3</v>
      </c>
      <c r="H91" s="43">
        <v>62.355049999999999</v>
      </c>
      <c r="I91" s="32">
        <v>34.5</v>
      </c>
      <c r="J91" s="32">
        <v>66.585369999999998</v>
      </c>
      <c r="K91" s="32">
        <v>64.988500000000002</v>
      </c>
      <c r="L91" s="29">
        <v>70.538460000000001</v>
      </c>
      <c r="M91" s="51">
        <v>319717.09999999998</v>
      </c>
      <c r="N91" s="51">
        <v>132516.6</v>
      </c>
      <c r="O91" s="51">
        <v>178937.7</v>
      </c>
      <c r="P91" s="51">
        <v>412107.1</v>
      </c>
      <c r="Q91" s="354">
        <v>182342.8</v>
      </c>
    </row>
    <row r="92" spans="1:17" x14ac:dyDescent="0.25">
      <c r="A92" s="346">
        <v>1872</v>
      </c>
      <c r="B92" s="21">
        <v>0.98175939999999995</v>
      </c>
      <c r="C92" s="17">
        <v>0.58987940000000005</v>
      </c>
      <c r="D92" s="17">
        <v>0.11209180000000001</v>
      </c>
      <c r="E92" s="17">
        <v>9.6499000000000001E-2</v>
      </c>
      <c r="F92" s="17">
        <v>0.15298619999999999</v>
      </c>
      <c r="G92" s="18">
        <v>3.0303E-2</v>
      </c>
      <c r="H92" s="43">
        <v>57.97871</v>
      </c>
      <c r="I92" s="32">
        <v>33.66516</v>
      </c>
      <c r="J92" s="32">
        <v>56.050190000000001</v>
      </c>
      <c r="K92" s="32">
        <v>58.572600000000001</v>
      </c>
      <c r="L92" s="29">
        <v>64.625</v>
      </c>
      <c r="M92" s="51">
        <v>111197.9</v>
      </c>
      <c r="N92" s="51">
        <v>31453.279999999999</v>
      </c>
      <c r="O92" s="51">
        <v>36686.26</v>
      </c>
      <c r="P92" s="51">
        <v>97476.2</v>
      </c>
      <c r="Q92" s="354">
        <v>91382.51</v>
      </c>
    </row>
    <row r="93" spans="1:17" x14ac:dyDescent="0.25">
      <c r="A93" s="346">
        <v>1877</v>
      </c>
      <c r="B93" s="21"/>
      <c r="C93" s="17"/>
      <c r="D93" s="17"/>
      <c r="E93" s="17"/>
      <c r="F93" s="17"/>
      <c r="G93" s="18"/>
      <c r="H93" s="43"/>
      <c r="I93" s="32"/>
      <c r="J93" s="32"/>
      <c r="K93" s="32"/>
      <c r="L93" s="29"/>
      <c r="M93" s="51"/>
      <c r="N93" s="51"/>
      <c r="O93" s="51"/>
      <c r="P93" s="51"/>
      <c r="Q93" s="354"/>
    </row>
    <row r="94" spans="1:17" x14ac:dyDescent="0.25">
      <c r="A94" s="346">
        <v>1882</v>
      </c>
      <c r="B94" s="21">
        <v>0.97848990000000002</v>
      </c>
      <c r="C94" s="17">
        <v>0.58230910000000002</v>
      </c>
      <c r="D94" s="17">
        <v>8.9771699999999996E-2</v>
      </c>
      <c r="E94" s="17">
        <v>0.1207199</v>
      </c>
      <c r="F94" s="17">
        <v>0.15342410000000001</v>
      </c>
      <c r="G94" s="18">
        <v>3.2265099999999998E-2</v>
      </c>
      <c r="H94" s="43">
        <v>57.344189999999998</v>
      </c>
      <c r="I94" s="32">
        <v>32.550879999999999</v>
      </c>
      <c r="J94" s="32">
        <v>54.611109999999996</v>
      </c>
      <c r="K94" s="32">
        <v>58.92445</v>
      </c>
      <c r="L94" s="29">
        <v>63.27731</v>
      </c>
      <c r="M94" s="51">
        <v>117955.6</v>
      </c>
      <c r="N94" s="51">
        <v>37561.64</v>
      </c>
      <c r="O94" s="51">
        <v>49024.15</v>
      </c>
      <c r="P94" s="51">
        <v>127872.7</v>
      </c>
      <c r="Q94" s="354">
        <v>73532.81</v>
      </c>
    </row>
    <row r="95" spans="1:17" x14ac:dyDescent="0.25">
      <c r="A95" s="346">
        <v>1887</v>
      </c>
      <c r="B95" s="21"/>
      <c r="C95" s="17"/>
      <c r="D95" s="17"/>
      <c r="E95" s="17"/>
      <c r="F95" s="17"/>
      <c r="G95" s="18"/>
      <c r="H95" s="43"/>
      <c r="I95" s="32"/>
      <c r="J95" s="32"/>
      <c r="K95" s="32"/>
      <c r="L95" s="29"/>
      <c r="M95" s="51"/>
      <c r="N95" s="51"/>
      <c r="O95" s="51"/>
      <c r="P95" s="51"/>
      <c r="Q95" s="354"/>
    </row>
    <row r="96" spans="1:17" x14ac:dyDescent="0.25">
      <c r="A96" s="346">
        <v>1892</v>
      </c>
      <c r="B96" s="21">
        <v>0.98563279999999998</v>
      </c>
      <c r="C96" s="17">
        <v>0.5738432</v>
      </c>
      <c r="D96" s="17">
        <v>8.0287300000000006E-2</v>
      </c>
      <c r="E96" s="17">
        <v>0.1774773</v>
      </c>
      <c r="F96" s="17">
        <v>0.1214874</v>
      </c>
      <c r="G96" s="18">
        <v>3.2537499999999997E-2</v>
      </c>
      <c r="H96" s="43">
        <v>58.795059999999999</v>
      </c>
      <c r="I96" s="32">
        <v>31.396229999999999</v>
      </c>
      <c r="J96" s="32">
        <v>54.954810000000002</v>
      </c>
      <c r="K96" s="32">
        <v>59.035550000000001</v>
      </c>
      <c r="L96" s="29">
        <v>63.550849999999997</v>
      </c>
      <c r="M96" s="51">
        <v>231756.5</v>
      </c>
      <c r="N96" s="51">
        <v>60514.6</v>
      </c>
      <c r="O96" s="51">
        <v>64498.43</v>
      </c>
      <c r="P96" s="51">
        <v>152363.79999999999</v>
      </c>
      <c r="Q96" s="354">
        <v>63500.76</v>
      </c>
    </row>
    <row r="97" spans="1:17" x14ac:dyDescent="0.25">
      <c r="A97" s="346">
        <v>1897</v>
      </c>
      <c r="B97" s="21">
        <v>0.98588439999999999</v>
      </c>
      <c r="C97" s="17">
        <v>0.59395679999999995</v>
      </c>
      <c r="D97" s="17">
        <v>8.4693400000000002E-2</v>
      </c>
      <c r="E97" s="17">
        <v>0.17203350000000001</v>
      </c>
      <c r="F97" s="17">
        <v>0.106749</v>
      </c>
      <c r="G97" s="18">
        <v>2.84517E-2</v>
      </c>
      <c r="H97" s="43">
        <v>58.740699999999997</v>
      </c>
      <c r="I97" s="32">
        <v>29.099139999999998</v>
      </c>
      <c r="J97" s="32">
        <v>53.65898</v>
      </c>
      <c r="K97" s="32">
        <v>58.382089999999998</v>
      </c>
      <c r="L97" s="29">
        <v>64.926609999999997</v>
      </c>
      <c r="M97" s="51">
        <v>148382.39999999999</v>
      </c>
      <c r="N97" s="51">
        <v>42771.35</v>
      </c>
      <c r="O97" s="51">
        <v>60271.05</v>
      </c>
      <c r="P97" s="51">
        <v>126826.1</v>
      </c>
      <c r="Q97" s="354">
        <v>123270.1</v>
      </c>
    </row>
    <row r="98" spans="1:17" x14ac:dyDescent="0.25">
      <c r="A98" s="346">
        <v>1902</v>
      </c>
      <c r="B98" s="21"/>
      <c r="C98" s="17"/>
      <c r="D98" s="17"/>
      <c r="E98" s="17"/>
      <c r="F98" s="17"/>
      <c r="G98" s="18"/>
      <c r="H98" s="43"/>
      <c r="I98" s="32"/>
      <c r="J98" s="32"/>
      <c r="K98" s="32"/>
      <c r="L98" s="29"/>
      <c r="M98" s="51"/>
      <c r="N98" s="51"/>
      <c r="O98" s="51"/>
      <c r="P98" s="51"/>
      <c r="Q98" s="354"/>
    </row>
    <row r="99" spans="1:17" x14ac:dyDescent="0.25">
      <c r="A99" s="346">
        <v>1907</v>
      </c>
      <c r="B99" s="21">
        <v>0.9719373</v>
      </c>
      <c r="C99" s="17">
        <v>0.56764079999999995</v>
      </c>
      <c r="D99" s="17">
        <v>0.1056706</v>
      </c>
      <c r="E99" s="17">
        <v>0.1211535</v>
      </c>
      <c r="F99" s="17">
        <v>0.14844199999999999</v>
      </c>
      <c r="G99" s="18">
        <v>2.9030400000000001E-2</v>
      </c>
      <c r="H99" s="43">
        <v>59.137680000000003</v>
      </c>
      <c r="I99" s="32">
        <v>33.091949999999997</v>
      </c>
      <c r="J99" s="32">
        <v>55.498019999999997</v>
      </c>
      <c r="K99" s="32">
        <v>55.424140000000001</v>
      </c>
      <c r="L99" s="29">
        <v>63.100920000000002</v>
      </c>
      <c r="M99" s="51">
        <v>166906.6</v>
      </c>
      <c r="N99" s="51">
        <v>49285.34</v>
      </c>
      <c r="O99" s="51">
        <v>66905.539999999994</v>
      </c>
      <c r="P99" s="51">
        <v>126133.2</v>
      </c>
      <c r="Q99" s="354">
        <v>447454</v>
      </c>
    </row>
    <row r="100" spans="1:17" x14ac:dyDescent="0.25">
      <c r="A100" s="346">
        <v>1912</v>
      </c>
      <c r="B100" s="21">
        <v>0.31982559999999999</v>
      </c>
      <c r="C100" s="17">
        <v>0.2044339</v>
      </c>
      <c r="D100" s="17">
        <v>1.94439E-2</v>
      </c>
      <c r="E100" s="17">
        <v>4.7610399999999997E-2</v>
      </c>
      <c r="F100" s="17">
        <v>3.7252399999999998E-2</v>
      </c>
      <c r="G100" s="18">
        <v>1.10849E-2</v>
      </c>
      <c r="H100" s="43">
        <v>61.144820000000003</v>
      </c>
      <c r="I100" s="32">
        <v>35.139240000000001</v>
      </c>
      <c r="J100" s="32">
        <v>56.493270000000003</v>
      </c>
      <c r="K100" s="32">
        <v>59.527270000000001</v>
      </c>
      <c r="L100" s="29">
        <v>62.035710000000002</v>
      </c>
      <c r="M100" s="51">
        <v>415271</v>
      </c>
      <c r="N100" s="51">
        <v>68328.67</v>
      </c>
      <c r="O100" s="51">
        <v>144889.79999999999</v>
      </c>
      <c r="P100" s="51">
        <v>312475.5</v>
      </c>
      <c r="Q100" s="354">
        <v>212129.7</v>
      </c>
    </row>
    <row r="101" spans="1:17" x14ac:dyDescent="0.25">
      <c r="A101" s="346">
        <v>1917</v>
      </c>
      <c r="B101" s="21"/>
      <c r="C101" s="16"/>
      <c r="D101" s="17"/>
      <c r="E101" s="17"/>
      <c r="F101" s="17"/>
      <c r="G101" s="18"/>
      <c r="H101" s="43"/>
      <c r="I101" s="43"/>
      <c r="J101" s="43"/>
      <c r="K101" s="43"/>
      <c r="L101" s="368"/>
      <c r="M101" s="355"/>
      <c r="N101" s="355"/>
      <c r="O101" s="355"/>
      <c r="P101" s="355"/>
      <c r="Q101" s="356"/>
    </row>
    <row r="102" spans="1:17" x14ac:dyDescent="0.25">
      <c r="A102" s="346">
        <v>1922</v>
      </c>
      <c r="B102" s="21">
        <v>0.55240299999999998</v>
      </c>
      <c r="C102" s="17">
        <v>0.3331403</v>
      </c>
      <c r="D102" s="17">
        <v>4.0918700000000002E-2</v>
      </c>
      <c r="E102" s="17">
        <v>8.3188600000000001E-2</v>
      </c>
      <c r="F102" s="17">
        <v>7.7784199999999998E-2</v>
      </c>
      <c r="G102" s="18">
        <v>1.73712E-2</v>
      </c>
      <c r="H102" s="43">
        <v>62.019129999999997</v>
      </c>
      <c r="I102" s="32">
        <v>36.180790000000002</v>
      </c>
      <c r="J102" s="32">
        <v>58.185079999999999</v>
      </c>
      <c r="K102" s="32">
        <v>58.607140000000001</v>
      </c>
      <c r="L102" s="29">
        <v>66.876540000000006</v>
      </c>
      <c r="M102" s="51">
        <v>340368.8</v>
      </c>
      <c r="N102" s="51">
        <v>54063.59</v>
      </c>
      <c r="O102" s="51">
        <v>137425.1</v>
      </c>
      <c r="P102" s="51">
        <v>209588.7</v>
      </c>
      <c r="Q102" s="354">
        <v>227568.3</v>
      </c>
    </row>
    <row r="103" spans="1:17" x14ac:dyDescent="0.25">
      <c r="A103" s="346">
        <v>1927</v>
      </c>
      <c r="B103" s="21">
        <v>0.9456137</v>
      </c>
      <c r="C103" s="17">
        <v>0.55783199999999999</v>
      </c>
      <c r="D103" s="17">
        <v>5.8483899999999998E-2</v>
      </c>
      <c r="E103" s="17">
        <v>0.19836100000000001</v>
      </c>
      <c r="F103" s="17">
        <v>0.1056063</v>
      </c>
      <c r="G103" s="18">
        <v>2.5330600000000002E-2</v>
      </c>
      <c r="H103" s="43">
        <v>60.609499999999997</v>
      </c>
      <c r="I103" s="32">
        <v>34.561799999999998</v>
      </c>
      <c r="J103" s="32">
        <v>56.470129999999997</v>
      </c>
      <c r="K103" s="32">
        <v>58.93177</v>
      </c>
      <c r="L103" s="29">
        <v>67.390910000000005</v>
      </c>
      <c r="M103" s="51">
        <v>290344.59999999998</v>
      </c>
      <c r="N103" s="51">
        <v>82501.62</v>
      </c>
      <c r="O103" s="51">
        <v>181551.7</v>
      </c>
      <c r="P103" s="51">
        <v>330726.3</v>
      </c>
      <c r="Q103" s="354">
        <v>200829.8</v>
      </c>
    </row>
    <row r="104" spans="1:17" x14ac:dyDescent="0.25">
      <c r="A104" s="346">
        <v>1932</v>
      </c>
      <c r="B104" s="21">
        <v>0.96662389999999998</v>
      </c>
      <c r="C104" s="17">
        <v>0.59123420000000004</v>
      </c>
      <c r="D104" s="17">
        <v>5.1714700000000002E-2</v>
      </c>
      <c r="E104" s="17">
        <v>0.19952320000000001</v>
      </c>
      <c r="F104" s="17">
        <v>9.5910499999999996E-2</v>
      </c>
      <c r="G104" s="18">
        <v>2.82413E-2</v>
      </c>
      <c r="H104" s="43">
        <v>61.565060000000003</v>
      </c>
      <c r="I104" s="32">
        <v>33.352229999999999</v>
      </c>
      <c r="J104" s="32">
        <v>57.170960000000001</v>
      </c>
      <c r="K104" s="32">
        <v>60.801340000000003</v>
      </c>
      <c r="L104" s="29">
        <v>65.037319999999994</v>
      </c>
      <c r="M104" s="51">
        <v>272886.90000000002</v>
      </c>
      <c r="N104" s="51">
        <v>111462</v>
      </c>
      <c r="O104" s="51">
        <v>229075.3</v>
      </c>
      <c r="P104" s="51">
        <v>269224.59999999998</v>
      </c>
      <c r="Q104" s="354">
        <v>1845524</v>
      </c>
    </row>
    <row r="105" spans="1:17" x14ac:dyDescent="0.25">
      <c r="A105" s="346">
        <v>1937</v>
      </c>
      <c r="B105" s="21">
        <v>0.98123039999999995</v>
      </c>
      <c r="C105" s="17">
        <v>0.615398</v>
      </c>
      <c r="D105" s="17">
        <v>4.5533499999999998E-2</v>
      </c>
      <c r="E105" s="17">
        <v>0.20924570000000001</v>
      </c>
      <c r="F105" s="17">
        <v>8.8112599999999999E-2</v>
      </c>
      <c r="G105" s="18">
        <v>2.2940599999999998E-2</v>
      </c>
      <c r="H105" s="43">
        <v>62.08323</v>
      </c>
      <c r="I105" s="32">
        <v>36.725740000000002</v>
      </c>
      <c r="J105" s="32">
        <v>58.338070000000002</v>
      </c>
      <c r="K105" s="32">
        <v>60.405029999999996</v>
      </c>
      <c r="L105" s="29">
        <v>68.521010000000004</v>
      </c>
      <c r="M105" s="51">
        <v>243490.6</v>
      </c>
      <c r="N105" s="51">
        <v>99456.34</v>
      </c>
      <c r="O105" s="51">
        <v>148105.9</v>
      </c>
      <c r="P105" s="51">
        <v>216833.7</v>
      </c>
      <c r="Q105" s="354">
        <v>221902.1</v>
      </c>
    </row>
    <row r="106" spans="1:17" x14ac:dyDescent="0.25">
      <c r="A106" s="346">
        <v>1942</v>
      </c>
      <c r="B106" s="21">
        <v>0.97492080000000003</v>
      </c>
      <c r="C106" s="17">
        <v>0.57948069999999996</v>
      </c>
      <c r="D106" s="17">
        <v>2.7359100000000001E-2</v>
      </c>
      <c r="E106" s="17">
        <v>0.2295123</v>
      </c>
      <c r="F106" s="17">
        <v>0.10170990000000001</v>
      </c>
      <c r="G106" s="18">
        <v>3.6858799999999997E-2</v>
      </c>
      <c r="H106" s="43">
        <v>64.183890000000005</v>
      </c>
      <c r="I106" s="32">
        <v>36.164099999999998</v>
      </c>
      <c r="J106" s="32">
        <v>59.626300000000001</v>
      </c>
      <c r="K106" s="32">
        <v>62.246659999999999</v>
      </c>
      <c r="L106" s="29">
        <v>66.709010000000006</v>
      </c>
      <c r="M106" s="51">
        <v>555958</v>
      </c>
      <c r="N106" s="51">
        <v>166746.5</v>
      </c>
      <c r="O106" s="51">
        <v>247493</v>
      </c>
      <c r="P106" s="51">
        <v>452310.2</v>
      </c>
      <c r="Q106" s="354">
        <v>709976.8</v>
      </c>
    </row>
    <row r="107" spans="1:17" x14ac:dyDescent="0.25">
      <c r="A107" s="346">
        <v>1947</v>
      </c>
      <c r="B107" s="21">
        <v>0.97506769999999998</v>
      </c>
      <c r="C107" s="17">
        <v>0.60784689999999997</v>
      </c>
      <c r="D107" s="17">
        <v>3.9814500000000003E-2</v>
      </c>
      <c r="E107" s="17">
        <v>0.2209122</v>
      </c>
      <c r="F107" s="17">
        <v>8.5427100000000006E-2</v>
      </c>
      <c r="G107" s="18">
        <v>2.10669E-2</v>
      </c>
      <c r="H107" s="43">
        <v>64.019319999999993</v>
      </c>
      <c r="I107" s="32">
        <v>34.796700000000001</v>
      </c>
      <c r="J107" s="32">
        <v>61.38326</v>
      </c>
      <c r="K107" s="32">
        <v>61.243169999999999</v>
      </c>
      <c r="L107" s="29">
        <v>68.211110000000005</v>
      </c>
      <c r="M107" s="51">
        <v>1115776</v>
      </c>
      <c r="N107" s="51">
        <v>371022.9</v>
      </c>
      <c r="O107" s="51">
        <v>618154.9</v>
      </c>
      <c r="P107" s="51">
        <v>548342.30000000005</v>
      </c>
      <c r="Q107" s="354">
        <v>741642</v>
      </c>
    </row>
    <row r="108" spans="1:17" x14ac:dyDescent="0.25">
      <c r="A108" s="346">
        <v>1952</v>
      </c>
      <c r="B108" s="21">
        <v>0.97718389999999999</v>
      </c>
      <c r="C108" s="17">
        <v>0.6207606</v>
      </c>
      <c r="D108" s="17">
        <v>2.98047E-2</v>
      </c>
      <c r="E108" s="17">
        <v>0.2248715</v>
      </c>
      <c r="F108" s="17">
        <v>7.3997900000000005E-2</v>
      </c>
      <c r="G108" s="18">
        <v>2.7749200000000002E-2</v>
      </c>
      <c r="H108" s="43">
        <v>65.520529999999994</v>
      </c>
      <c r="I108" s="32">
        <v>41.3</v>
      </c>
      <c r="J108" s="32">
        <v>63.261839999999999</v>
      </c>
      <c r="K108" s="32">
        <v>65.737750000000005</v>
      </c>
      <c r="L108" s="29">
        <v>70.503879999999995</v>
      </c>
      <c r="M108" s="51">
        <v>2902169</v>
      </c>
      <c r="N108" s="51">
        <v>1421554</v>
      </c>
      <c r="O108" s="51">
        <v>1325273</v>
      </c>
      <c r="P108" s="51">
        <v>4089374</v>
      </c>
      <c r="Q108" s="354">
        <v>1411577</v>
      </c>
    </row>
    <row r="109" spans="1:17" x14ac:dyDescent="0.25">
      <c r="A109" s="346">
        <v>1957</v>
      </c>
      <c r="B109" s="21">
        <v>0.73894610000000005</v>
      </c>
      <c r="C109" s="17">
        <v>0.42035129999999998</v>
      </c>
      <c r="D109" s="17">
        <v>1.9382199999999999E-2</v>
      </c>
      <c r="E109" s="17">
        <v>0.20548150000000001</v>
      </c>
      <c r="F109" s="17">
        <v>6.6323400000000005E-2</v>
      </c>
      <c r="G109" s="18">
        <v>2.7407600000000001E-2</v>
      </c>
      <c r="H109" s="43">
        <v>67.476190000000003</v>
      </c>
      <c r="I109" s="32">
        <v>40.427419999999998</v>
      </c>
      <c r="J109" s="32">
        <v>64.548310000000001</v>
      </c>
      <c r="K109" s="32">
        <v>66.270780000000002</v>
      </c>
      <c r="L109" s="29">
        <v>69.612359999999995</v>
      </c>
      <c r="M109" s="51">
        <v>6970916</v>
      </c>
      <c r="N109" s="51">
        <v>1732667</v>
      </c>
      <c r="O109" s="51">
        <v>3971080</v>
      </c>
      <c r="P109" s="51">
        <v>6125602</v>
      </c>
      <c r="Q109" s="354">
        <v>5217495</v>
      </c>
    </row>
    <row r="110" spans="1:17" x14ac:dyDescent="0.25">
      <c r="A110" s="346">
        <v>1962</v>
      </c>
      <c r="B110" s="21"/>
      <c r="C110" s="17"/>
      <c r="D110" s="17"/>
      <c r="E110" s="17"/>
      <c r="F110" s="17"/>
      <c r="G110" s="47"/>
      <c r="H110" s="366"/>
      <c r="I110" s="76"/>
      <c r="J110" s="76"/>
      <c r="K110" s="76"/>
      <c r="L110" s="320"/>
      <c r="M110" s="369"/>
      <c r="N110" s="51"/>
      <c r="O110" s="51"/>
      <c r="P110" s="51"/>
      <c r="Q110" s="354"/>
    </row>
    <row r="111" spans="1:17" ht="15.6" thickBot="1" x14ac:dyDescent="0.3">
      <c r="A111" s="728" t="s">
        <v>646</v>
      </c>
      <c r="B111" s="729"/>
      <c r="C111" s="729"/>
      <c r="D111" s="729"/>
      <c r="E111" s="729"/>
      <c r="F111" s="729"/>
      <c r="G111" s="729"/>
      <c r="H111" s="729"/>
      <c r="I111" s="729"/>
      <c r="J111" s="729"/>
      <c r="K111" s="729"/>
      <c r="L111" s="729"/>
      <c r="M111" s="730"/>
      <c r="N111" s="730"/>
      <c r="O111" s="730"/>
      <c r="P111" s="730"/>
      <c r="Q111" s="731"/>
    </row>
  </sheetData>
  <mergeCells count="11">
    <mergeCell ref="A2:L2"/>
    <mergeCell ref="B3:L3"/>
    <mergeCell ref="A4:A8"/>
    <mergeCell ref="B4:B8"/>
    <mergeCell ref="C4:G7"/>
    <mergeCell ref="H4:L7"/>
    <mergeCell ref="M4:Q7"/>
    <mergeCell ref="A9:Q9"/>
    <mergeCell ref="A77:Q77"/>
    <mergeCell ref="A111:Q111"/>
    <mergeCell ref="A43:Q43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74"/>
  <sheetViews>
    <sheetView topLeftCell="A37" zoomScale="75" zoomScaleNormal="75" workbookViewId="0">
      <selection activeCell="U49" sqref="U49"/>
    </sheetView>
  </sheetViews>
  <sheetFormatPr baseColWidth="10" defaultColWidth="8.81640625" defaultRowHeight="15" x14ac:dyDescent="0.25"/>
  <cols>
    <col min="1" max="1" width="8.90625" bestFit="1" customWidth="1"/>
    <col min="2" max="2" width="6.6328125" customWidth="1"/>
    <col min="3" max="3" width="7.1796875" customWidth="1"/>
    <col min="4" max="4" width="6.81640625" customWidth="1"/>
    <col min="5" max="5" width="6.6328125" customWidth="1"/>
    <col min="6" max="6" width="8.453125" customWidth="1"/>
    <col min="7" max="15" width="5.54296875" customWidth="1"/>
    <col min="18" max="19" width="8.90625" bestFit="1" customWidth="1"/>
    <col min="20" max="20" width="8.54296875" customWidth="1"/>
    <col min="21" max="21" width="8.90625" bestFit="1" customWidth="1"/>
    <col min="22" max="28" width="9.36328125" bestFit="1" customWidth="1"/>
    <col min="29" max="30" width="8.90625" bestFit="1" customWidth="1"/>
    <col min="31" max="31" width="9.36328125" bestFit="1" customWidth="1"/>
    <col min="32" max="32" width="9.08984375" customWidth="1"/>
  </cols>
  <sheetData>
    <row r="1" spans="1:32" x14ac:dyDescent="0.25">
      <c r="G1" s="307" t="s">
        <v>698</v>
      </c>
      <c r="W1" s="307" t="s">
        <v>257</v>
      </c>
    </row>
    <row r="2" spans="1:32" x14ac:dyDescent="0.25">
      <c r="A2" s="381"/>
      <c r="B2" s="381">
        <v>1872</v>
      </c>
      <c r="C2" s="381">
        <v>1882</v>
      </c>
      <c r="D2" s="381">
        <v>1892</v>
      </c>
      <c r="E2" s="381">
        <v>1897</v>
      </c>
      <c r="F2" s="381">
        <v>1907</v>
      </c>
      <c r="G2" s="381">
        <v>1912</v>
      </c>
      <c r="H2" s="381">
        <v>1922</v>
      </c>
      <c r="I2" s="381">
        <v>1927</v>
      </c>
      <c r="J2" s="381">
        <v>1932</v>
      </c>
      <c r="K2" s="381">
        <v>1937</v>
      </c>
      <c r="L2" s="381">
        <v>1942</v>
      </c>
      <c r="M2" s="381">
        <v>1947</v>
      </c>
      <c r="N2" s="381">
        <v>1952</v>
      </c>
      <c r="O2" s="381">
        <v>1957</v>
      </c>
      <c r="P2" s="381"/>
      <c r="Q2" s="381"/>
      <c r="R2" s="381"/>
      <c r="S2" s="381">
        <v>1872</v>
      </c>
      <c r="T2" s="381">
        <v>1882</v>
      </c>
      <c r="U2" s="381">
        <v>1892</v>
      </c>
      <c r="V2" s="381">
        <v>1897</v>
      </c>
      <c r="W2" s="381">
        <v>1907</v>
      </c>
      <c r="X2" s="381">
        <v>1912</v>
      </c>
      <c r="Y2" s="381">
        <v>1922</v>
      </c>
      <c r="Z2" s="381">
        <v>1927</v>
      </c>
      <c r="AA2" s="381">
        <v>1932</v>
      </c>
      <c r="AB2" s="381">
        <v>1937</v>
      </c>
      <c r="AC2" s="381">
        <v>1942</v>
      </c>
      <c r="AD2" s="381">
        <v>1947</v>
      </c>
      <c r="AE2" s="381">
        <v>1952</v>
      </c>
      <c r="AF2" s="381">
        <v>1957</v>
      </c>
    </row>
    <row r="3" spans="1:32" ht="1.5" customHeight="1" x14ac:dyDescent="0.25">
      <c r="A3" s="381" t="s">
        <v>648</v>
      </c>
      <c r="B3" s="381" t="s">
        <v>655</v>
      </c>
      <c r="C3" s="381" t="s">
        <v>656</v>
      </c>
      <c r="D3" s="381" t="s">
        <v>657</v>
      </c>
      <c r="E3" s="381" t="s">
        <v>658</v>
      </c>
      <c r="F3" s="381" t="s">
        <v>659</v>
      </c>
      <c r="G3" s="381" t="s">
        <v>660</v>
      </c>
      <c r="H3" s="381" t="s">
        <v>661</v>
      </c>
      <c r="I3" s="381" t="s">
        <v>662</v>
      </c>
      <c r="J3" s="381" t="s">
        <v>663</v>
      </c>
      <c r="K3" s="381" t="s">
        <v>664</v>
      </c>
      <c r="L3" s="381" t="s">
        <v>665</v>
      </c>
      <c r="M3" s="381" t="s">
        <v>666</v>
      </c>
      <c r="N3" s="381" t="s">
        <v>667</v>
      </c>
      <c r="O3" s="381"/>
      <c r="P3" s="381"/>
      <c r="Q3" s="381"/>
      <c r="R3" s="381" t="s">
        <v>648</v>
      </c>
      <c r="S3" s="381" t="s">
        <v>670</v>
      </c>
      <c r="T3" s="381" t="s">
        <v>671</v>
      </c>
      <c r="U3" s="381" t="s">
        <v>672</v>
      </c>
      <c r="V3" s="381" t="s">
        <v>673</v>
      </c>
      <c r="W3" s="381" t="s">
        <v>674</v>
      </c>
      <c r="X3" s="381" t="s">
        <v>675</v>
      </c>
      <c r="Y3" s="381" t="s">
        <v>676</v>
      </c>
      <c r="Z3" s="381" t="s">
        <v>677</v>
      </c>
      <c r="AA3" s="381" t="s">
        <v>678</v>
      </c>
      <c r="AB3" s="381" t="s">
        <v>679</v>
      </c>
      <c r="AC3" s="381" t="s">
        <v>680</v>
      </c>
      <c r="AD3" s="381" t="s">
        <v>681</v>
      </c>
      <c r="AE3" s="381" t="s">
        <v>682</v>
      </c>
      <c r="AF3" s="381"/>
    </row>
    <row r="4" spans="1:32" x14ac:dyDescent="0.25">
      <c r="A4" s="381">
        <v>0</v>
      </c>
      <c r="B4" s="381">
        <v>317</v>
      </c>
      <c r="C4" s="381">
        <v>483</v>
      </c>
      <c r="D4" s="381">
        <v>457</v>
      </c>
      <c r="E4" s="381">
        <v>414</v>
      </c>
      <c r="F4" s="381">
        <v>380</v>
      </c>
      <c r="G4" s="381">
        <v>532</v>
      </c>
      <c r="H4" s="381">
        <v>500</v>
      </c>
      <c r="I4" s="381">
        <v>510</v>
      </c>
      <c r="J4" s="381">
        <v>594</v>
      </c>
      <c r="K4" s="381">
        <v>681</v>
      </c>
      <c r="L4" s="381">
        <v>938</v>
      </c>
      <c r="M4" s="381">
        <v>647</v>
      </c>
      <c r="N4" s="381">
        <v>416</v>
      </c>
      <c r="O4" s="381">
        <v>293</v>
      </c>
      <c r="P4" s="381"/>
      <c r="Q4" s="381"/>
      <c r="R4" s="381">
        <v>0</v>
      </c>
      <c r="S4" s="381">
        <v>6236598</v>
      </c>
      <c r="T4" s="409">
        <v>11900000</v>
      </c>
      <c r="U4" s="409">
        <v>13200000</v>
      </c>
      <c r="V4" s="381">
        <v>9770264</v>
      </c>
      <c r="W4" s="381">
        <v>10800000</v>
      </c>
      <c r="X4" s="409">
        <v>16200000</v>
      </c>
      <c r="Y4" s="409">
        <v>23800000</v>
      </c>
      <c r="Z4" s="409">
        <v>47300000</v>
      </c>
      <c r="AA4" s="409">
        <v>55600000</v>
      </c>
      <c r="AB4" s="409">
        <v>52200000</v>
      </c>
      <c r="AC4" s="409">
        <v>153000000</v>
      </c>
      <c r="AD4" s="409">
        <v>339000000</v>
      </c>
      <c r="AE4" s="409">
        <v>414000000</v>
      </c>
      <c r="AF4" s="381">
        <v>707000000</v>
      </c>
    </row>
    <row r="5" spans="1:32" x14ac:dyDescent="0.25">
      <c r="A5" s="381">
        <v>1</v>
      </c>
      <c r="B5" s="381">
        <v>75</v>
      </c>
      <c r="C5" s="381">
        <v>98</v>
      </c>
      <c r="D5" s="381">
        <v>103</v>
      </c>
      <c r="E5" s="381">
        <v>92</v>
      </c>
      <c r="F5" s="381">
        <v>103</v>
      </c>
      <c r="G5" s="381">
        <v>92</v>
      </c>
      <c r="H5" s="381">
        <v>75</v>
      </c>
      <c r="I5" s="381">
        <v>111</v>
      </c>
      <c r="J5" s="381">
        <v>129</v>
      </c>
      <c r="K5" s="381">
        <v>129</v>
      </c>
      <c r="L5" s="381">
        <v>185</v>
      </c>
      <c r="M5" s="381">
        <v>142</v>
      </c>
      <c r="N5" s="381">
        <v>224</v>
      </c>
      <c r="O5" s="381">
        <v>327</v>
      </c>
      <c r="P5" s="381"/>
      <c r="Q5" s="381"/>
      <c r="R5" s="381">
        <v>1</v>
      </c>
      <c r="S5" s="409">
        <v>11200000</v>
      </c>
      <c r="T5" s="409">
        <v>19800000</v>
      </c>
      <c r="U5" s="409">
        <v>27100000</v>
      </c>
      <c r="V5" s="409">
        <v>15800000</v>
      </c>
      <c r="W5" s="409">
        <v>18600000</v>
      </c>
      <c r="X5" s="409">
        <v>19400000</v>
      </c>
      <c r="Y5" s="409">
        <v>18100000</v>
      </c>
      <c r="Z5" s="409">
        <v>28700000</v>
      </c>
      <c r="AA5" s="409">
        <v>47600000</v>
      </c>
      <c r="AB5" s="409">
        <v>46600000</v>
      </c>
      <c r="AC5" s="409">
        <v>95600000</v>
      </c>
      <c r="AD5" s="409">
        <v>122000000</v>
      </c>
      <c r="AE5" s="409">
        <v>576000000</v>
      </c>
      <c r="AF5" s="381">
        <v>1220000000</v>
      </c>
    </row>
    <row r="6" spans="1:32" x14ac:dyDescent="0.25">
      <c r="A6" s="381">
        <v>10</v>
      </c>
      <c r="B6" s="381">
        <v>54</v>
      </c>
      <c r="C6" s="381">
        <v>73</v>
      </c>
      <c r="D6" s="381">
        <v>62</v>
      </c>
      <c r="E6" s="381">
        <v>37</v>
      </c>
      <c r="F6" s="381">
        <v>80</v>
      </c>
      <c r="G6" s="381">
        <v>70</v>
      </c>
      <c r="H6" s="381">
        <v>58</v>
      </c>
      <c r="I6" s="381">
        <v>74</v>
      </c>
      <c r="J6" s="381">
        <v>59</v>
      </c>
      <c r="K6" s="381">
        <v>82</v>
      </c>
      <c r="L6" s="381">
        <v>89</v>
      </c>
      <c r="M6" s="381">
        <v>80</v>
      </c>
      <c r="N6" s="381">
        <v>74</v>
      </c>
      <c r="O6" s="381">
        <v>72</v>
      </c>
      <c r="P6" s="381"/>
      <c r="Q6" s="381"/>
      <c r="R6" s="381">
        <v>10</v>
      </c>
      <c r="S6" s="381">
        <v>7626828</v>
      </c>
      <c r="T6" s="409">
        <v>13300000</v>
      </c>
      <c r="U6" s="409">
        <v>18700000</v>
      </c>
      <c r="V6" s="409">
        <v>14000000</v>
      </c>
      <c r="W6" s="381">
        <v>10700000</v>
      </c>
      <c r="X6" s="409">
        <v>18500000</v>
      </c>
      <c r="Y6" s="409">
        <v>24700000</v>
      </c>
      <c r="Z6" s="409">
        <v>59600000</v>
      </c>
      <c r="AA6" s="409">
        <v>42700000</v>
      </c>
      <c r="AB6" s="409">
        <v>60200000</v>
      </c>
      <c r="AC6" s="409">
        <v>118000000</v>
      </c>
      <c r="AD6" s="409">
        <v>76700000</v>
      </c>
      <c r="AE6" s="409">
        <v>288000000</v>
      </c>
      <c r="AF6" s="381">
        <v>953000000</v>
      </c>
    </row>
    <row r="7" spans="1:32" x14ac:dyDescent="0.25">
      <c r="A7" s="381">
        <v>20</v>
      </c>
      <c r="B7" s="381">
        <v>33</v>
      </c>
      <c r="C7" s="381">
        <v>66</v>
      </c>
      <c r="D7" s="381">
        <v>41</v>
      </c>
      <c r="E7" s="381">
        <v>43</v>
      </c>
      <c r="F7" s="381">
        <v>46</v>
      </c>
      <c r="G7" s="381">
        <v>52</v>
      </c>
      <c r="H7" s="381">
        <v>51</v>
      </c>
      <c r="I7" s="381">
        <v>46</v>
      </c>
      <c r="J7" s="381">
        <v>37</v>
      </c>
      <c r="K7" s="381">
        <v>65</v>
      </c>
      <c r="L7" s="381">
        <v>73</v>
      </c>
      <c r="M7" s="381">
        <v>47</v>
      </c>
      <c r="N7" s="381">
        <v>45</v>
      </c>
      <c r="O7" s="381">
        <v>53</v>
      </c>
      <c r="P7" s="381"/>
      <c r="Q7" s="381"/>
      <c r="R7" s="381">
        <v>20</v>
      </c>
      <c r="S7" s="381">
        <v>5485986</v>
      </c>
      <c r="T7" s="409">
        <v>10300000</v>
      </c>
      <c r="U7" s="409">
        <v>9796553</v>
      </c>
      <c r="V7" s="409">
        <v>17100000</v>
      </c>
      <c r="W7" s="381">
        <v>8641504</v>
      </c>
      <c r="X7" s="381">
        <v>7942798</v>
      </c>
      <c r="Y7" s="409">
        <v>13100000</v>
      </c>
      <c r="Z7" s="409">
        <v>39900000</v>
      </c>
      <c r="AA7" s="409">
        <v>21600000</v>
      </c>
      <c r="AB7" s="409">
        <v>38300000</v>
      </c>
      <c r="AC7" s="409">
        <v>56900000</v>
      </c>
      <c r="AD7" s="409">
        <v>49900000</v>
      </c>
      <c r="AE7" s="409">
        <v>227000000</v>
      </c>
      <c r="AF7" s="381">
        <v>657000000</v>
      </c>
    </row>
    <row r="8" spans="1:32" x14ac:dyDescent="0.25">
      <c r="A8" s="381">
        <v>30</v>
      </c>
      <c r="B8" s="381">
        <v>32</v>
      </c>
      <c r="C8" s="381">
        <v>46</v>
      </c>
      <c r="D8" s="381">
        <v>42</v>
      </c>
      <c r="E8" s="381">
        <v>36</v>
      </c>
      <c r="F8" s="381">
        <v>47</v>
      </c>
      <c r="G8" s="381">
        <v>46</v>
      </c>
      <c r="H8" s="381">
        <v>44</v>
      </c>
      <c r="I8" s="381">
        <v>35</v>
      </c>
      <c r="J8" s="381">
        <v>39</v>
      </c>
      <c r="K8" s="381">
        <v>41</v>
      </c>
      <c r="L8" s="381">
        <v>63</v>
      </c>
      <c r="M8" s="381">
        <v>37</v>
      </c>
      <c r="N8" s="381">
        <v>45</v>
      </c>
      <c r="O8" s="381">
        <v>36</v>
      </c>
      <c r="P8" s="381"/>
      <c r="Q8" s="381"/>
      <c r="R8" s="381">
        <v>30</v>
      </c>
      <c r="S8" s="381">
        <v>4934022</v>
      </c>
      <c r="T8" s="381">
        <v>8975069</v>
      </c>
      <c r="U8" s="409">
        <v>16300000</v>
      </c>
      <c r="V8" s="381">
        <v>7117595</v>
      </c>
      <c r="W8" s="409">
        <v>8033055</v>
      </c>
      <c r="X8" s="409">
        <v>9612853</v>
      </c>
      <c r="Y8" s="409">
        <v>12000000</v>
      </c>
      <c r="Z8" s="409">
        <v>6497197</v>
      </c>
      <c r="AA8" s="409">
        <v>28200000</v>
      </c>
      <c r="AB8" s="409">
        <v>20400000</v>
      </c>
      <c r="AC8" s="409">
        <v>69600000</v>
      </c>
      <c r="AD8" s="409">
        <v>40800000</v>
      </c>
      <c r="AE8" s="409">
        <v>130000000</v>
      </c>
      <c r="AF8" s="381">
        <v>284000000</v>
      </c>
    </row>
    <row r="9" spans="1:32" x14ac:dyDescent="0.25">
      <c r="A9" s="381">
        <v>40</v>
      </c>
      <c r="B9" s="381">
        <v>27</v>
      </c>
      <c r="C9" s="381">
        <v>38</v>
      </c>
      <c r="D9" s="381">
        <v>39</v>
      </c>
      <c r="E9" s="381">
        <v>42</v>
      </c>
      <c r="F9" s="381">
        <v>34</v>
      </c>
      <c r="G9" s="381">
        <v>43</v>
      </c>
      <c r="H9" s="381">
        <v>53</v>
      </c>
      <c r="I9" s="381">
        <v>33</v>
      </c>
      <c r="J9" s="381">
        <v>34</v>
      </c>
      <c r="K9" s="381">
        <v>34</v>
      </c>
      <c r="L9" s="381">
        <v>53</v>
      </c>
      <c r="M9" s="381">
        <v>39</v>
      </c>
      <c r="N9" s="381">
        <v>30</v>
      </c>
      <c r="O9" s="381">
        <v>40</v>
      </c>
      <c r="P9" s="381"/>
      <c r="Q9" s="381"/>
      <c r="R9" s="381">
        <v>40</v>
      </c>
      <c r="S9" s="381">
        <v>7377441</v>
      </c>
      <c r="T9" s="381">
        <v>4032558</v>
      </c>
      <c r="U9" s="409">
        <v>15000000</v>
      </c>
      <c r="V9" s="409">
        <v>11200000</v>
      </c>
      <c r="W9" s="381">
        <v>9944169</v>
      </c>
      <c r="X9" s="409">
        <v>7747297</v>
      </c>
      <c r="Y9" s="381">
        <v>12000000</v>
      </c>
      <c r="Z9" s="381">
        <v>10400000</v>
      </c>
      <c r="AA9" s="409">
        <v>12700000</v>
      </c>
      <c r="AB9" s="409">
        <v>73400000</v>
      </c>
      <c r="AC9" s="409">
        <v>38400000</v>
      </c>
      <c r="AD9" s="409">
        <v>54200000</v>
      </c>
      <c r="AE9" s="409">
        <v>96200000</v>
      </c>
      <c r="AF9" s="381">
        <v>256000000</v>
      </c>
    </row>
    <row r="10" spans="1:32" x14ac:dyDescent="0.25">
      <c r="A10" s="381">
        <v>50</v>
      </c>
      <c r="B10" s="381">
        <v>22</v>
      </c>
      <c r="C10" s="381">
        <v>40</v>
      </c>
      <c r="D10" s="381">
        <v>28</v>
      </c>
      <c r="E10" s="381">
        <v>35</v>
      </c>
      <c r="F10" s="381">
        <v>43</v>
      </c>
      <c r="G10" s="381">
        <v>41</v>
      </c>
      <c r="H10" s="381">
        <v>27</v>
      </c>
      <c r="I10" s="381">
        <v>52</v>
      </c>
      <c r="J10" s="381">
        <v>43</v>
      </c>
      <c r="K10" s="381">
        <v>35</v>
      </c>
      <c r="L10" s="381">
        <v>54</v>
      </c>
      <c r="M10" s="381">
        <v>39</v>
      </c>
      <c r="N10" s="381">
        <v>25</v>
      </c>
      <c r="O10" s="381">
        <v>28</v>
      </c>
      <c r="P10" s="381"/>
      <c r="Q10" s="381"/>
      <c r="R10" s="381">
        <v>50</v>
      </c>
      <c r="S10" s="381">
        <v>4133980</v>
      </c>
      <c r="T10" s="381">
        <v>4844774</v>
      </c>
      <c r="U10" s="381">
        <v>8892773</v>
      </c>
      <c r="V10" s="381">
        <v>5097863</v>
      </c>
      <c r="W10" s="381">
        <v>5084063</v>
      </c>
      <c r="X10" s="381">
        <v>12500000</v>
      </c>
      <c r="Y10" s="381">
        <v>6429829</v>
      </c>
      <c r="Z10" s="409">
        <v>36600000</v>
      </c>
      <c r="AA10" s="409">
        <v>35300000</v>
      </c>
      <c r="AB10" s="381">
        <v>8190264</v>
      </c>
      <c r="AC10" s="409">
        <v>180000000</v>
      </c>
      <c r="AD10" s="409">
        <v>58200000</v>
      </c>
      <c r="AE10" s="409">
        <v>85500000</v>
      </c>
      <c r="AF10" s="381">
        <v>224000000</v>
      </c>
    </row>
    <row r="11" spans="1:32" x14ac:dyDescent="0.25">
      <c r="A11" s="381">
        <v>60</v>
      </c>
      <c r="B11" s="381">
        <v>25</v>
      </c>
      <c r="C11" s="381">
        <v>51</v>
      </c>
      <c r="D11" s="381">
        <v>53</v>
      </c>
      <c r="E11" s="381">
        <v>24</v>
      </c>
      <c r="F11" s="381">
        <v>56</v>
      </c>
      <c r="G11" s="381">
        <v>40</v>
      </c>
      <c r="H11" s="381">
        <v>52</v>
      </c>
      <c r="I11" s="381">
        <v>40</v>
      </c>
      <c r="J11" s="381">
        <v>28</v>
      </c>
      <c r="K11" s="381">
        <v>29</v>
      </c>
      <c r="L11" s="381">
        <v>57</v>
      </c>
      <c r="M11" s="381">
        <v>35</v>
      </c>
      <c r="N11" s="381">
        <v>24</v>
      </c>
      <c r="O11" s="381">
        <v>39</v>
      </c>
      <c r="P11" s="381"/>
      <c r="Q11" s="381"/>
      <c r="R11" s="381">
        <v>60</v>
      </c>
      <c r="S11" s="381">
        <v>3822918</v>
      </c>
      <c r="T11" s="381">
        <v>10800000</v>
      </c>
      <c r="U11" s="381">
        <v>9223545</v>
      </c>
      <c r="V11" s="381">
        <v>8743394</v>
      </c>
      <c r="W11" s="409">
        <v>19300000</v>
      </c>
      <c r="X11" s="381">
        <v>8583322</v>
      </c>
      <c r="Y11" s="409">
        <v>9163861</v>
      </c>
      <c r="Z11" s="409">
        <v>12100000</v>
      </c>
      <c r="AA11" s="381">
        <v>9822425</v>
      </c>
      <c r="AB11" s="409">
        <v>29500000</v>
      </c>
      <c r="AC11" s="409">
        <v>26700000</v>
      </c>
      <c r="AD11" s="409">
        <v>58200000</v>
      </c>
      <c r="AE11" s="409">
        <v>103000000</v>
      </c>
      <c r="AF11" s="381">
        <v>402000000</v>
      </c>
    </row>
    <row r="12" spans="1:32" x14ac:dyDescent="0.25">
      <c r="A12" s="381">
        <v>70</v>
      </c>
      <c r="B12" s="381">
        <v>30</v>
      </c>
      <c r="C12" s="381">
        <v>32</v>
      </c>
      <c r="D12" s="381">
        <v>36</v>
      </c>
      <c r="E12" s="381">
        <v>36</v>
      </c>
      <c r="F12" s="381">
        <v>49</v>
      </c>
      <c r="G12" s="381">
        <v>44</v>
      </c>
      <c r="H12" s="381">
        <v>39</v>
      </c>
      <c r="I12" s="381">
        <v>31</v>
      </c>
      <c r="J12" s="381">
        <v>43</v>
      </c>
      <c r="K12" s="381">
        <v>29</v>
      </c>
      <c r="L12" s="381">
        <v>41</v>
      </c>
      <c r="M12" s="381">
        <v>37</v>
      </c>
      <c r="N12" s="381">
        <v>30</v>
      </c>
      <c r="O12" s="381">
        <v>30</v>
      </c>
      <c r="P12" s="381"/>
      <c r="Q12" s="381"/>
      <c r="R12" s="381">
        <v>70</v>
      </c>
      <c r="S12" s="381">
        <v>4026394</v>
      </c>
      <c r="T12" s="381">
        <v>8195998</v>
      </c>
      <c r="U12" s="409">
        <v>11700000</v>
      </c>
      <c r="V12" s="409">
        <v>14300000</v>
      </c>
      <c r="W12" s="409">
        <v>13500000</v>
      </c>
      <c r="X12" s="409">
        <v>15000000</v>
      </c>
      <c r="Y12" s="409">
        <v>39000000</v>
      </c>
      <c r="Z12" s="409">
        <v>32100000</v>
      </c>
      <c r="AA12" s="409">
        <v>11600000</v>
      </c>
      <c r="AB12" s="409">
        <v>10100000</v>
      </c>
      <c r="AC12" s="409">
        <v>32600000</v>
      </c>
      <c r="AD12" s="409">
        <v>31300000</v>
      </c>
      <c r="AE12" s="409">
        <v>98900000</v>
      </c>
      <c r="AF12" s="381">
        <v>399000000</v>
      </c>
    </row>
    <row r="13" spans="1:32" x14ac:dyDescent="0.25">
      <c r="A13" s="381">
        <v>80</v>
      </c>
      <c r="B13" s="381">
        <v>15</v>
      </c>
      <c r="C13" s="381">
        <v>15</v>
      </c>
      <c r="D13" s="381">
        <v>23</v>
      </c>
      <c r="E13" s="381">
        <v>26</v>
      </c>
      <c r="F13" s="381">
        <v>25</v>
      </c>
      <c r="G13" s="381">
        <v>20</v>
      </c>
      <c r="H13" s="381">
        <v>28</v>
      </c>
      <c r="I13" s="381">
        <v>23</v>
      </c>
      <c r="J13" s="381">
        <v>12</v>
      </c>
      <c r="K13" s="381">
        <v>14</v>
      </c>
      <c r="L13" s="381">
        <v>38</v>
      </c>
      <c r="M13" s="381">
        <v>16</v>
      </c>
      <c r="N13" s="381">
        <v>17</v>
      </c>
      <c r="O13" s="381">
        <v>12</v>
      </c>
      <c r="P13" s="381"/>
      <c r="Q13" s="381"/>
      <c r="R13" s="381">
        <v>80</v>
      </c>
      <c r="S13" s="381">
        <v>2997106</v>
      </c>
      <c r="T13" s="381">
        <v>2477292</v>
      </c>
      <c r="U13" s="381">
        <v>3838907</v>
      </c>
      <c r="V13" s="409">
        <v>11800000</v>
      </c>
      <c r="W13" s="381">
        <v>3986658</v>
      </c>
      <c r="X13" s="381">
        <v>11400000</v>
      </c>
      <c r="Y13" s="381">
        <v>16700000</v>
      </c>
      <c r="Z13" s="381">
        <v>11300000</v>
      </c>
      <c r="AA13" s="409">
        <v>17700000</v>
      </c>
      <c r="AB13" s="381">
        <v>12700000</v>
      </c>
      <c r="AC13" s="409">
        <v>30900000</v>
      </c>
      <c r="AD13" s="409">
        <v>15900000</v>
      </c>
      <c r="AE13" s="409">
        <v>97600000</v>
      </c>
      <c r="AF13" s="381">
        <v>131000000</v>
      </c>
    </row>
    <row r="14" spans="1:32" x14ac:dyDescent="0.25">
      <c r="A14" s="381">
        <v>85</v>
      </c>
      <c r="B14" s="381">
        <v>14</v>
      </c>
      <c r="C14" s="381">
        <v>21</v>
      </c>
      <c r="D14" s="381">
        <v>23</v>
      </c>
      <c r="E14" s="381">
        <v>24</v>
      </c>
      <c r="F14" s="381">
        <v>28</v>
      </c>
      <c r="G14" s="381">
        <v>24</v>
      </c>
      <c r="H14" s="381">
        <v>28</v>
      </c>
      <c r="I14" s="381">
        <v>15</v>
      </c>
      <c r="J14" s="381">
        <v>18</v>
      </c>
      <c r="K14" s="381">
        <v>17</v>
      </c>
      <c r="L14" s="381">
        <v>29</v>
      </c>
      <c r="M14" s="381">
        <v>20</v>
      </c>
      <c r="N14" s="381">
        <v>11</v>
      </c>
      <c r="O14" s="381">
        <v>18</v>
      </c>
      <c r="P14" s="381"/>
      <c r="Q14" s="381"/>
      <c r="R14" s="381">
        <v>85</v>
      </c>
      <c r="S14" s="381">
        <v>1916704</v>
      </c>
      <c r="T14" s="381">
        <v>3478826</v>
      </c>
      <c r="U14" s="381">
        <v>5193848</v>
      </c>
      <c r="V14" s="381">
        <v>11300000</v>
      </c>
      <c r="W14" s="381">
        <v>6942438</v>
      </c>
      <c r="X14" s="381">
        <v>5480945</v>
      </c>
      <c r="Y14" s="381">
        <v>13300000</v>
      </c>
      <c r="Z14" s="409">
        <v>7176293</v>
      </c>
      <c r="AA14" s="381">
        <v>15300000</v>
      </c>
      <c r="AB14" s="409">
        <v>13100000</v>
      </c>
      <c r="AC14" s="409">
        <v>23400000</v>
      </c>
      <c r="AD14" s="409">
        <v>28400000</v>
      </c>
      <c r="AE14" s="409">
        <v>39700000</v>
      </c>
      <c r="AF14" s="381">
        <v>189000000</v>
      </c>
    </row>
    <row r="15" spans="1:32" x14ac:dyDescent="0.25">
      <c r="A15" s="381">
        <v>90</v>
      </c>
      <c r="B15" s="381">
        <v>20</v>
      </c>
      <c r="C15" s="381">
        <v>25</v>
      </c>
      <c r="D15" s="381">
        <v>34</v>
      </c>
      <c r="E15" s="381">
        <v>27</v>
      </c>
      <c r="F15" s="381">
        <v>32</v>
      </c>
      <c r="G15" s="381">
        <v>41</v>
      </c>
      <c r="H15" s="381">
        <v>21</v>
      </c>
      <c r="I15" s="381">
        <v>21</v>
      </c>
      <c r="J15" s="381">
        <v>26</v>
      </c>
      <c r="K15" s="381">
        <v>16</v>
      </c>
      <c r="L15" s="381">
        <v>20</v>
      </c>
      <c r="M15" s="381">
        <v>21</v>
      </c>
      <c r="N15" s="381">
        <v>21</v>
      </c>
      <c r="O15" s="381">
        <v>23</v>
      </c>
      <c r="P15" s="381"/>
      <c r="Q15" s="381"/>
      <c r="R15" s="381">
        <v>90</v>
      </c>
      <c r="S15" s="381">
        <v>2773619</v>
      </c>
      <c r="T15" s="381">
        <v>5994360</v>
      </c>
      <c r="U15" s="381">
        <v>6967548</v>
      </c>
      <c r="V15" s="381">
        <v>3821789</v>
      </c>
      <c r="W15" s="381">
        <v>9712036</v>
      </c>
      <c r="X15" s="409">
        <v>17100000</v>
      </c>
      <c r="Y15" s="409">
        <v>6430336</v>
      </c>
      <c r="Z15" s="409">
        <v>29900000</v>
      </c>
      <c r="AA15" s="381">
        <v>10300000</v>
      </c>
      <c r="AB15" s="381">
        <v>6707527</v>
      </c>
      <c r="AC15" s="409">
        <v>32000000</v>
      </c>
      <c r="AD15" s="409">
        <v>22200000</v>
      </c>
      <c r="AE15" s="409">
        <v>51300000</v>
      </c>
      <c r="AF15" s="381">
        <v>208000000</v>
      </c>
    </row>
    <row r="16" spans="1:32" x14ac:dyDescent="0.25">
      <c r="A16" s="381">
        <v>95</v>
      </c>
      <c r="B16" s="381">
        <v>26</v>
      </c>
      <c r="C16" s="381">
        <v>53</v>
      </c>
      <c r="D16" s="381">
        <v>40</v>
      </c>
      <c r="E16" s="381">
        <v>39</v>
      </c>
      <c r="F16" s="381">
        <v>65</v>
      </c>
      <c r="G16" s="381">
        <v>57</v>
      </c>
      <c r="H16" s="381">
        <v>26</v>
      </c>
      <c r="I16" s="381">
        <v>28</v>
      </c>
      <c r="J16" s="381">
        <v>20</v>
      </c>
      <c r="K16" s="381">
        <v>21</v>
      </c>
      <c r="L16" s="381">
        <v>30</v>
      </c>
      <c r="M16" s="381">
        <v>26</v>
      </c>
      <c r="N16" s="381">
        <v>12</v>
      </c>
      <c r="O16" s="381">
        <v>28</v>
      </c>
      <c r="P16" s="381"/>
      <c r="Q16" s="381"/>
      <c r="R16" s="381">
        <v>95</v>
      </c>
      <c r="S16" s="381">
        <v>9684506</v>
      </c>
      <c r="T16" s="409">
        <v>18700000</v>
      </c>
      <c r="U16" s="409">
        <v>18500000</v>
      </c>
      <c r="V16" s="409">
        <v>18300000</v>
      </c>
      <c r="W16" s="409">
        <v>19100000</v>
      </c>
      <c r="X16" s="409">
        <v>42000000</v>
      </c>
      <c r="Y16" s="409">
        <v>6834674</v>
      </c>
      <c r="Z16" s="409">
        <v>21900000</v>
      </c>
      <c r="AA16" s="409">
        <v>10400000</v>
      </c>
      <c r="AB16" s="409">
        <v>14700000</v>
      </c>
      <c r="AC16" s="409">
        <v>76700000</v>
      </c>
      <c r="AD16" s="409">
        <v>115000000</v>
      </c>
      <c r="AE16" s="409">
        <v>29800000</v>
      </c>
      <c r="AF16" s="381">
        <v>151000000</v>
      </c>
    </row>
    <row r="17" spans="1:32" x14ac:dyDescent="0.25">
      <c r="A17" s="381">
        <v>100</v>
      </c>
      <c r="B17" s="381">
        <v>148</v>
      </c>
      <c r="C17" s="381">
        <v>228</v>
      </c>
      <c r="D17" s="381">
        <v>210</v>
      </c>
      <c r="E17" s="381">
        <v>220</v>
      </c>
      <c r="F17" s="381">
        <v>208</v>
      </c>
      <c r="G17" s="381">
        <v>243</v>
      </c>
      <c r="H17" s="381">
        <v>200</v>
      </c>
      <c r="I17" s="381">
        <v>203</v>
      </c>
      <c r="J17" s="381">
        <v>205</v>
      </c>
      <c r="K17" s="381">
        <v>185</v>
      </c>
      <c r="L17" s="381">
        <v>297</v>
      </c>
      <c r="M17" s="381">
        <v>183</v>
      </c>
      <c r="N17" s="381">
        <v>226</v>
      </c>
      <c r="O17" s="381">
        <v>304</v>
      </c>
      <c r="P17" s="381"/>
      <c r="Q17" s="381"/>
      <c r="R17" s="381">
        <v>100</v>
      </c>
      <c r="S17" s="409">
        <v>17300000</v>
      </c>
      <c r="T17" s="409">
        <v>27100000</v>
      </c>
      <c r="U17" s="409">
        <v>38700000</v>
      </c>
      <c r="V17" s="409">
        <v>37400000</v>
      </c>
      <c r="W17" s="409">
        <v>33900000</v>
      </c>
      <c r="X17" s="409">
        <v>35200000</v>
      </c>
      <c r="Y17" s="409">
        <v>52600000</v>
      </c>
      <c r="Z17" s="409">
        <v>97700000</v>
      </c>
      <c r="AA17" s="409">
        <v>105000000</v>
      </c>
      <c r="AB17" s="409">
        <v>58500000</v>
      </c>
      <c r="AC17" s="409">
        <v>196000000</v>
      </c>
      <c r="AD17" s="409">
        <v>222000000</v>
      </c>
      <c r="AE17" s="409">
        <v>810000000</v>
      </c>
      <c r="AF17" s="381">
        <v>2200000000</v>
      </c>
    </row>
    <row r="18" spans="1:32" x14ac:dyDescent="0.25">
      <c r="A18" s="381">
        <v>1.1000000000000001</v>
      </c>
      <c r="B18" s="381">
        <v>44</v>
      </c>
      <c r="C18" s="381">
        <v>66</v>
      </c>
      <c r="D18" s="381">
        <v>52</v>
      </c>
      <c r="E18" s="381">
        <v>58</v>
      </c>
      <c r="F18" s="381">
        <v>60</v>
      </c>
      <c r="G18" s="381">
        <v>76</v>
      </c>
      <c r="H18" s="381">
        <v>94</v>
      </c>
      <c r="I18" s="381">
        <v>66</v>
      </c>
      <c r="J18" s="381">
        <v>94</v>
      </c>
      <c r="K18" s="381">
        <v>100</v>
      </c>
      <c r="L18" s="381">
        <v>90</v>
      </c>
      <c r="M18" s="381">
        <v>26</v>
      </c>
      <c r="N18" s="381">
        <v>18</v>
      </c>
      <c r="O18" s="381">
        <v>38</v>
      </c>
      <c r="P18" s="381"/>
      <c r="Q18" s="381"/>
      <c r="R18" s="381">
        <v>110</v>
      </c>
      <c r="S18" s="409">
        <v>1837679</v>
      </c>
      <c r="T18" s="409">
        <v>2847899</v>
      </c>
      <c r="U18" s="409">
        <v>3807253</v>
      </c>
      <c r="V18" s="409">
        <v>3293959</v>
      </c>
      <c r="W18" s="409">
        <v>3496107</v>
      </c>
      <c r="X18" s="409">
        <v>12500000</v>
      </c>
      <c r="Y18" s="409">
        <v>18100000</v>
      </c>
      <c r="Z18" s="409">
        <v>13500000</v>
      </c>
      <c r="AA18" s="409">
        <v>36700000</v>
      </c>
      <c r="AB18" s="409">
        <v>42700000</v>
      </c>
      <c r="AC18" s="409">
        <v>79100000</v>
      </c>
      <c r="AD18" s="409">
        <v>73800000</v>
      </c>
      <c r="AE18" s="409">
        <v>103000000</v>
      </c>
      <c r="AF18" s="381">
        <v>290000000</v>
      </c>
    </row>
    <row r="19" spans="1:32" x14ac:dyDescent="0.25">
      <c r="A19" s="381">
        <v>200</v>
      </c>
      <c r="B19" s="381">
        <v>5</v>
      </c>
      <c r="C19" s="381">
        <v>14</v>
      </c>
      <c r="D19" s="381">
        <v>18</v>
      </c>
      <c r="E19" s="381">
        <v>13</v>
      </c>
      <c r="F19" s="381">
        <v>9</v>
      </c>
      <c r="G19" s="381">
        <v>7</v>
      </c>
      <c r="H19" s="381">
        <v>17</v>
      </c>
      <c r="I19" s="381">
        <v>10</v>
      </c>
      <c r="J19" s="381">
        <v>11</v>
      </c>
      <c r="K19" s="381">
        <v>18</v>
      </c>
      <c r="L19" s="381">
        <v>19</v>
      </c>
      <c r="M19" s="381">
        <v>6</v>
      </c>
      <c r="N19" s="381">
        <v>3</v>
      </c>
      <c r="O19" s="381">
        <v>1</v>
      </c>
      <c r="P19" s="381"/>
      <c r="Q19" s="381"/>
      <c r="R19" s="381">
        <v>200</v>
      </c>
      <c r="S19" s="381">
        <v>12266.29</v>
      </c>
      <c r="T19" s="381">
        <v>201384.8</v>
      </c>
      <c r="U19" s="381">
        <v>394594.3</v>
      </c>
      <c r="V19" s="381">
        <v>228584.2</v>
      </c>
      <c r="W19" s="381">
        <v>33804.14</v>
      </c>
      <c r="X19" s="381">
        <v>95645.96</v>
      </c>
      <c r="Y19" s="381">
        <v>936297.2</v>
      </c>
      <c r="Z19" s="381">
        <v>254035.9</v>
      </c>
      <c r="AA19" s="381">
        <v>995106.6</v>
      </c>
      <c r="AB19" s="381">
        <v>2412733</v>
      </c>
      <c r="AC19" s="381">
        <v>1723695</v>
      </c>
      <c r="AD19" s="381">
        <v>4572774</v>
      </c>
      <c r="AE19" s="381">
        <v>809213.5</v>
      </c>
      <c r="AF19" s="381">
        <v>2407669</v>
      </c>
    </row>
    <row r="20" spans="1:32" x14ac:dyDescent="0.25">
      <c r="A20" s="381"/>
      <c r="B20" s="381"/>
      <c r="C20" s="381"/>
      <c r="D20" s="381"/>
      <c r="E20" s="381"/>
      <c r="F20" s="381"/>
      <c r="G20" s="381"/>
      <c r="H20" s="381"/>
      <c r="I20" s="409"/>
      <c r="J20" s="381"/>
      <c r="K20" s="381"/>
      <c r="L20" s="381"/>
      <c r="M20" s="381"/>
      <c r="N20" s="381"/>
    </row>
    <row r="21" spans="1:32" x14ac:dyDescent="0.25">
      <c r="A21" s="381" t="s">
        <v>617</v>
      </c>
      <c r="B21" s="381"/>
      <c r="C21" s="381"/>
      <c r="D21" s="381"/>
      <c r="E21" s="381"/>
      <c r="F21" s="381"/>
      <c r="G21" s="381"/>
      <c r="H21" s="381"/>
      <c r="I21" s="409"/>
      <c r="J21" s="381"/>
      <c r="K21" s="381"/>
      <c r="L21" s="381"/>
      <c r="M21" s="381"/>
      <c r="N21" s="381"/>
      <c r="R21" s="381" t="s">
        <v>617</v>
      </c>
      <c r="S21" s="381"/>
      <c r="T21" s="381"/>
      <c r="U21" s="381"/>
      <c r="V21" s="381"/>
      <c r="W21" s="381"/>
      <c r="X21" s="381"/>
      <c r="Y21" s="381"/>
      <c r="Z21" s="409"/>
      <c r="AA21" s="381"/>
      <c r="AB21" s="381"/>
      <c r="AC21" s="381"/>
      <c r="AD21" s="381"/>
      <c r="AE21" s="381"/>
    </row>
    <row r="22" spans="1:32" x14ac:dyDescent="0.25">
      <c r="A22" s="381">
        <v>0</v>
      </c>
      <c r="B22" s="381">
        <f>B4</f>
        <v>317</v>
      </c>
      <c r="C22" s="381">
        <f t="shared" ref="C22:O22" si="0">C4</f>
        <v>483</v>
      </c>
      <c r="D22" s="381">
        <f t="shared" si="0"/>
        <v>457</v>
      </c>
      <c r="E22" s="381">
        <f t="shared" si="0"/>
        <v>414</v>
      </c>
      <c r="F22" s="381">
        <f t="shared" si="0"/>
        <v>380</v>
      </c>
      <c r="G22" s="381">
        <f t="shared" si="0"/>
        <v>532</v>
      </c>
      <c r="H22" s="381">
        <f t="shared" si="0"/>
        <v>500</v>
      </c>
      <c r="I22" s="381">
        <f t="shared" si="0"/>
        <v>510</v>
      </c>
      <c r="J22" s="381">
        <f t="shared" si="0"/>
        <v>594</v>
      </c>
      <c r="K22" s="381">
        <f t="shared" si="0"/>
        <v>681</v>
      </c>
      <c r="L22" s="381">
        <f t="shared" si="0"/>
        <v>938</v>
      </c>
      <c r="M22" s="381">
        <f t="shared" si="0"/>
        <v>647</v>
      </c>
      <c r="N22" s="381">
        <f t="shared" si="0"/>
        <v>416</v>
      </c>
      <c r="O22" s="381">
        <f t="shared" si="0"/>
        <v>293</v>
      </c>
      <c r="R22" s="381">
        <v>0</v>
      </c>
      <c r="S22" s="381">
        <f>S4</f>
        <v>6236598</v>
      </c>
      <c r="T22" s="381">
        <f t="shared" ref="T22:AF22" si="1">T4</f>
        <v>11900000</v>
      </c>
      <c r="U22" s="381">
        <f t="shared" si="1"/>
        <v>13200000</v>
      </c>
      <c r="V22" s="381">
        <f t="shared" si="1"/>
        <v>9770264</v>
      </c>
      <c r="W22" s="381">
        <f t="shared" si="1"/>
        <v>10800000</v>
      </c>
      <c r="X22" s="381">
        <f t="shared" si="1"/>
        <v>16200000</v>
      </c>
      <c r="Y22" s="381">
        <f t="shared" si="1"/>
        <v>23800000</v>
      </c>
      <c r="Z22" s="381">
        <f t="shared" si="1"/>
        <v>47300000</v>
      </c>
      <c r="AA22" s="381">
        <f t="shared" si="1"/>
        <v>55600000</v>
      </c>
      <c r="AB22" s="381">
        <f t="shared" si="1"/>
        <v>52200000</v>
      </c>
      <c r="AC22" s="381">
        <f t="shared" si="1"/>
        <v>153000000</v>
      </c>
      <c r="AD22" s="381">
        <f t="shared" si="1"/>
        <v>339000000</v>
      </c>
      <c r="AE22" s="381">
        <f t="shared" si="1"/>
        <v>414000000</v>
      </c>
      <c r="AF22" s="381">
        <f t="shared" si="1"/>
        <v>707000000</v>
      </c>
    </row>
    <row r="23" spans="1:32" x14ac:dyDescent="0.25">
      <c r="A23" s="381">
        <v>0.01</v>
      </c>
      <c r="B23" s="381">
        <f t="shared" ref="B23:N23" si="2">B22+B5</f>
        <v>392</v>
      </c>
      <c r="C23" s="381">
        <f t="shared" si="2"/>
        <v>581</v>
      </c>
      <c r="D23" s="381">
        <f t="shared" si="2"/>
        <v>560</v>
      </c>
      <c r="E23" s="381">
        <f t="shared" si="2"/>
        <v>506</v>
      </c>
      <c r="F23" s="381">
        <f t="shared" si="2"/>
        <v>483</v>
      </c>
      <c r="G23" s="381">
        <f t="shared" si="2"/>
        <v>624</v>
      </c>
      <c r="H23" s="381">
        <f t="shared" si="2"/>
        <v>575</v>
      </c>
      <c r="I23" s="381">
        <f t="shared" si="2"/>
        <v>621</v>
      </c>
      <c r="J23" s="381">
        <f t="shared" si="2"/>
        <v>723</v>
      </c>
      <c r="K23" s="381">
        <f t="shared" si="2"/>
        <v>810</v>
      </c>
      <c r="L23" s="381">
        <f t="shared" si="2"/>
        <v>1123</v>
      </c>
      <c r="M23" s="381">
        <f t="shared" si="2"/>
        <v>789</v>
      </c>
      <c r="N23" s="381">
        <f t="shared" si="2"/>
        <v>640</v>
      </c>
      <c r="O23" s="381">
        <f t="shared" ref="O23" si="3">O22+O5</f>
        <v>620</v>
      </c>
      <c r="R23" s="381">
        <v>0.01</v>
      </c>
      <c r="S23" s="381">
        <f t="shared" ref="S23:AE23" si="4">S22+S5</f>
        <v>17436598</v>
      </c>
      <c r="T23" s="381">
        <f t="shared" ref="T23:T37" si="5">T22+T5</f>
        <v>31700000</v>
      </c>
      <c r="U23" s="381">
        <f t="shared" si="4"/>
        <v>40300000</v>
      </c>
      <c r="V23" s="381">
        <f t="shared" si="4"/>
        <v>25570264</v>
      </c>
      <c r="W23" s="381">
        <f t="shared" si="4"/>
        <v>29400000</v>
      </c>
      <c r="X23" s="381">
        <f t="shared" si="4"/>
        <v>35600000</v>
      </c>
      <c r="Y23" s="381">
        <f t="shared" si="4"/>
        <v>41900000</v>
      </c>
      <c r="Z23" s="381">
        <f t="shared" si="4"/>
        <v>76000000</v>
      </c>
      <c r="AA23" s="381">
        <f t="shared" si="4"/>
        <v>103200000</v>
      </c>
      <c r="AB23" s="381">
        <f t="shared" si="4"/>
        <v>98800000</v>
      </c>
      <c r="AC23" s="381">
        <f t="shared" si="4"/>
        <v>248600000</v>
      </c>
      <c r="AD23" s="381">
        <f t="shared" si="4"/>
        <v>461000000</v>
      </c>
      <c r="AE23" s="381">
        <f t="shared" si="4"/>
        <v>990000000</v>
      </c>
      <c r="AF23" s="381">
        <f t="shared" ref="AF23" si="6">AF22+AF5</f>
        <v>1927000000</v>
      </c>
    </row>
    <row r="24" spans="1:32" x14ac:dyDescent="0.25">
      <c r="A24" s="381">
        <v>0.1</v>
      </c>
      <c r="B24" s="381">
        <f t="shared" ref="B24:N24" si="7">B23+B6</f>
        <v>446</v>
      </c>
      <c r="C24" s="381">
        <f t="shared" si="7"/>
        <v>654</v>
      </c>
      <c r="D24" s="381">
        <f t="shared" si="7"/>
        <v>622</v>
      </c>
      <c r="E24" s="381">
        <f t="shared" si="7"/>
        <v>543</v>
      </c>
      <c r="F24" s="381">
        <f t="shared" si="7"/>
        <v>563</v>
      </c>
      <c r="G24" s="381">
        <f t="shared" si="7"/>
        <v>694</v>
      </c>
      <c r="H24" s="381">
        <f t="shared" si="7"/>
        <v>633</v>
      </c>
      <c r="I24" s="381">
        <f t="shared" si="7"/>
        <v>695</v>
      </c>
      <c r="J24" s="381">
        <f t="shared" si="7"/>
        <v>782</v>
      </c>
      <c r="K24" s="381">
        <f t="shared" si="7"/>
        <v>892</v>
      </c>
      <c r="L24" s="381">
        <f t="shared" si="7"/>
        <v>1212</v>
      </c>
      <c r="M24" s="381">
        <f t="shared" si="7"/>
        <v>869</v>
      </c>
      <c r="N24" s="381">
        <f t="shared" si="7"/>
        <v>714</v>
      </c>
      <c r="O24" s="381">
        <f t="shared" ref="O24" si="8">O23+O6</f>
        <v>692</v>
      </c>
      <c r="R24" s="381">
        <v>0.1</v>
      </c>
      <c r="S24" s="381">
        <f t="shared" ref="S24:S37" si="9">S23+S6</f>
        <v>25063426</v>
      </c>
      <c r="T24" s="381">
        <f t="shared" si="5"/>
        <v>45000000</v>
      </c>
      <c r="U24" s="381">
        <f t="shared" ref="U24:U37" si="10">U23+U6</f>
        <v>59000000</v>
      </c>
      <c r="V24" s="381">
        <f t="shared" ref="V24:V37" si="11">V23+V6</f>
        <v>39570264</v>
      </c>
      <c r="W24" s="381">
        <f t="shared" ref="W24:W37" si="12">W23+W6</f>
        <v>40100000</v>
      </c>
      <c r="X24" s="381">
        <f t="shared" ref="X24:X37" si="13">X23+X6</f>
        <v>54100000</v>
      </c>
      <c r="Y24" s="381">
        <f t="shared" ref="Y24:Y37" si="14">Y23+Y6</f>
        <v>66600000</v>
      </c>
      <c r="Z24" s="381">
        <f t="shared" ref="Z24:Z37" si="15">Z23+Z6</f>
        <v>135600000</v>
      </c>
      <c r="AA24" s="381">
        <f t="shared" ref="AA24:AA37" si="16">AA23+AA6</f>
        <v>145900000</v>
      </c>
      <c r="AB24" s="381">
        <f t="shared" ref="AB24:AB37" si="17">AB23+AB6</f>
        <v>159000000</v>
      </c>
      <c r="AC24" s="381">
        <f t="shared" ref="AC24:AC37" si="18">AC23+AC6</f>
        <v>366600000</v>
      </c>
      <c r="AD24" s="381">
        <f t="shared" ref="AD24:AD37" si="19">AD23+AD6</f>
        <v>537700000</v>
      </c>
      <c r="AE24" s="381">
        <f t="shared" ref="AE24:AE37" si="20">AE23+AE6</f>
        <v>1278000000</v>
      </c>
      <c r="AF24" s="381">
        <f t="shared" ref="AF24:AF37" si="21">AF23+AF6</f>
        <v>2880000000</v>
      </c>
    </row>
    <row r="25" spans="1:32" x14ac:dyDescent="0.25">
      <c r="A25" s="381">
        <v>0.2</v>
      </c>
      <c r="B25" s="381">
        <f t="shared" ref="B25:N25" si="22">B24+B7</f>
        <v>479</v>
      </c>
      <c r="C25" s="381">
        <f t="shared" si="22"/>
        <v>720</v>
      </c>
      <c r="D25" s="381">
        <f t="shared" si="22"/>
        <v>663</v>
      </c>
      <c r="E25" s="381">
        <f t="shared" si="22"/>
        <v>586</v>
      </c>
      <c r="F25" s="381">
        <f t="shared" si="22"/>
        <v>609</v>
      </c>
      <c r="G25" s="381">
        <f t="shared" si="22"/>
        <v>746</v>
      </c>
      <c r="H25" s="381">
        <f t="shared" si="22"/>
        <v>684</v>
      </c>
      <c r="I25" s="381">
        <f t="shared" si="22"/>
        <v>741</v>
      </c>
      <c r="J25" s="381">
        <f t="shared" si="22"/>
        <v>819</v>
      </c>
      <c r="K25" s="381">
        <f t="shared" si="22"/>
        <v>957</v>
      </c>
      <c r="L25" s="381">
        <f t="shared" si="22"/>
        <v>1285</v>
      </c>
      <c r="M25" s="381">
        <f t="shared" si="22"/>
        <v>916</v>
      </c>
      <c r="N25" s="381">
        <f t="shared" si="22"/>
        <v>759</v>
      </c>
      <c r="O25" s="381">
        <f t="shared" ref="O25" si="23">O24+O7</f>
        <v>745</v>
      </c>
      <c r="R25" s="381">
        <v>0.2</v>
      </c>
      <c r="S25" s="381">
        <f t="shared" si="9"/>
        <v>30549412</v>
      </c>
      <c r="T25" s="381">
        <f t="shared" si="5"/>
        <v>55300000</v>
      </c>
      <c r="U25" s="381">
        <f t="shared" si="10"/>
        <v>68796553</v>
      </c>
      <c r="V25" s="381">
        <f t="shared" si="11"/>
        <v>56670264</v>
      </c>
      <c r="W25" s="381">
        <f t="shared" si="12"/>
        <v>48741504</v>
      </c>
      <c r="X25" s="381">
        <f t="shared" si="13"/>
        <v>62042798</v>
      </c>
      <c r="Y25" s="381">
        <f t="shared" si="14"/>
        <v>79700000</v>
      </c>
      <c r="Z25" s="381">
        <f t="shared" si="15"/>
        <v>175500000</v>
      </c>
      <c r="AA25" s="381">
        <f t="shared" si="16"/>
        <v>167500000</v>
      </c>
      <c r="AB25" s="381">
        <f t="shared" si="17"/>
        <v>197300000</v>
      </c>
      <c r="AC25" s="381">
        <f t="shared" si="18"/>
        <v>423500000</v>
      </c>
      <c r="AD25" s="381">
        <f t="shared" si="19"/>
        <v>587600000</v>
      </c>
      <c r="AE25" s="381">
        <f t="shared" si="20"/>
        <v>1505000000</v>
      </c>
      <c r="AF25" s="381">
        <f t="shared" si="21"/>
        <v>3537000000</v>
      </c>
    </row>
    <row r="26" spans="1:32" x14ac:dyDescent="0.25">
      <c r="A26" s="381">
        <v>0.3</v>
      </c>
      <c r="B26" s="381">
        <f t="shared" ref="B26:N26" si="24">B25+B8</f>
        <v>511</v>
      </c>
      <c r="C26" s="381">
        <f t="shared" si="24"/>
        <v>766</v>
      </c>
      <c r="D26" s="381">
        <f t="shared" si="24"/>
        <v>705</v>
      </c>
      <c r="E26" s="381">
        <f t="shared" si="24"/>
        <v>622</v>
      </c>
      <c r="F26" s="381">
        <f t="shared" si="24"/>
        <v>656</v>
      </c>
      <c r="G26" s="381">
        <f t="shared" si="24"/>
        <v>792</v>
      </c>
      <c r="H26" s="381">
        <f t="shared" si="24"/>
        <v>728</v>
      </c>
      <c r="I26" s="381">
        <f t="shared" si="24"/>
        <v>776</v>
      </c>
      <c r="J26" s="381">
        <f t="shared" si="24"/>
        <v>858</v>
      </c>
      <c r="K26" s="381">
        <f t="shared" si="24"/>
        <v>998</v>
      </c>
      <c r="L26" s="381">
        <f t="shared" si="24"/>
        <v>1348</v>
      </c>
      <c r="M26" s="381">
        <f t="shared" si="24"/>
        <v>953</v>
      </c>
      <c r="N26" s="381">
        <f t="shared" si="24"/>
        <v>804</v>
      </c>
      <c r="O26" s="381">
        <f t="shared" ref="O26" si="25">O25+O8</f>
        <v>781</v>
      </c>
      <c r="R26" s="381">
        <v>0.3</v>
      </c>
      <c r="S26" s="381">
        <f t="shared" si="9"/>
        <v>35483434</v>
      </c>
      <c r="T26" s="381">
        <f t="shared" si="5"/>
        <v>64275069</v>
      </c>
      <c r="U26" s="381">
        <f t="shared" si="10"/>
        <v>85096553</v>
      </c>
      <c r="V26" s="381">
        <f t="shared" si="11"/>
        <v>63787859</v>
      </c>
      <c r="W26" s="381">
        <f t="shared" si="12"/>
        <v>56774559</v>
      </c>
      <c r="X26" s="381">
        <f t="shared" si="13"/>
        <v>71655651</v>
      </c>
      <c r="Y26" s="381">
        <f t="shared" si="14"/>
        <v>91700000</v>
      </c>
      <c r="Z26" s="381">
        <f t="shared" si="15"/>
        <v>181997197</v>
      </c>
      <c r="AA26" s="381">
        <f t="shared" si="16"/>
        <v>195700000</v>
      </c>
      <c r="AB26" s="381">
        <f t="shared" si="17"/>
        <v>217700000</v>
      </c>
      <c r="AC26" s="381">
        <f t="shared" si="18"/>
        <v>493100000</v>
      </c>
      <c r="AD26" s="381">
        <f t="shared" si="19"/>
        <v>628400000</v>
      </c>
      <c r="AE26" s="381">
        <f t="shared" si="20"/>
        <v>1635000000</v>
      </c>
      <c r="AF26" s="381">
        <f t="shared" si="21"/>
        <v>3821000000</v>
      </c>
    </row>
    <row r="27" spans="1:32" x14ac:dyDescent="0.25">
      <c r="A27" s="381">
        <v>0.4</v>
      </c>
      <c r="B27" s="381">
        <f t="shared" ref="B27:N27" si="26">B26+B9</f>
        <v>538</v>
      </c>
      <c r="C27" s="381">
        <f t="shared" si="26"/>
        <v>804</v>
      </c>
      <c r="D27" s="381">
        <f t="shared" si="26"/>
        <v>744</v>
      </c>
      <c r="E27" s="381">
        <f t="shared" si="26"/>
        <v>664</v>
      </c>
      <c r="F27" s="381">
        <f t="shared" si="26"/>
        <v>690</v>
      </c>
      <c r="G27" s="381">
        <f t="shared" si="26"/>
        <v>835</v>
      </c>
      <c r="H27" s="381">
        <f t="shared" si="26"/>
        <v>781</v>
      </c>
      <c r="I27" s="381">
        <f t="shared" si="26"/>
        <v>809</v>
      </c>
      <c r="J27" s="381">
        <f t="shared" si="26"/>
        <v>892</v>
      </c>
      <c r="K27" s="381">
        <f t="shared" si="26"/>
        <v>1032</v>
      </c>
      <c r="L27" s="381">
        <f t="shared" si="26"/>
        <v>1401</v>
      </c>
      <c r="M27" s="381">
        <f t="shared" si="26"/>
        <v>992</v>
      </c>
      <c r="N27" s="381">
        <f t="shared" si="26"/>
        <v>834</v>
      </c>
      <c r="O27" s="381">
        <f t="shared" ref="O27" si="27">O26+O9</f>
        <v>821</v>
      </c>
      <c r="R27" s="381">
        <v>0.4</v>
      </c>
      <c r="S27" s="381">
        <f t="shared" si="9"/>
        <v>42860875</v>
      </c>
      <c r="T27" s="381">
        <f t="shared" si="5"/>
        <v>68307627</v>
      </c>
      <c r="U27" s="381">
        <f t="shared" si="10"/>
        <v>100096553</v>
      </c>
      <c r="V27" s="381">
        <f t="shared" si="11"/>
        <v>74987859</v>
      </c>
      <c r="W27" s="381">
        <f t="shared" si="12"/>
        <v>66718728</v>
      </c>
      <c r="X27" s="381">
        <f t="shared" si="13"/>
        <v>79402948</v>
      </c>
      <c r="Y27" s="381">
        <f t="shared" si="14"/>
        <v>103700000</v>
      </c>
      <c r="Z27" s="381">
        <f t="shared" si="15"/>
        <v>192397197</v>
      </c>
      <c r="AA27" s="381">
        <f t="shared" si="16"/>
        <v>208400000</v>
      </c>
      <c r="AB27" s="381">
        <f t="shared" si="17"/>
        <v>291100000</v>
      </c>
      <c r="AC27" s="381">
        <f t="shared" si="18"/>
        <v>531500000</v>
      </c>
      <c r="AD27" s="381">
        <f t="shared" si="19"/>
        <v>682600000</v>
      </c>
      <c r="AE27" s="381">
        <f t="shared" si="20"/>
        <v>1731200000</v>
      </c>
      <c r="AF27" s="381">
        <f t="shared" si="21"/>
        <v>4077000000</v>
      </c>
    </row>
    <row r="28" spans="1:32" x14ac:dyDescent="0.25">
      <c r="A28" s="381">
        <v>0.5</v>
      </c>
      <c r="B28" s="381">
        <f t="shared" ref="B28:N28" si="28">B27+B10</f>
        <v>560</v>
      </c>
      <c r="C28" s="381">
        <f t="shared" si="28"/>
        <v>844</v>
      </c>
      <c r="D28" s="381">
        <f t="shared" si="28"/>
        <v>772</v>
      </c>
      <c r="E28" s="381">
        <f t="shared" si="28"/>
        <v>699</v>
      </c>
      <c r="F28" s="381">
        <f t="shared" si="28"/>
        <v>733</v>
      </c>
      <c r="G28" s="381">
        <f t="shared" si="28"/>
        <v>876</v>
      </c>
      <c r="H28" s="381">
        <f t="shared" si="28"/>
        <v>808</v>
      </c>
      <c r="I28" s="381">
        <f t="shared" si="28"/>
        <v>861</v>
      </c>
      <c r="J28" s="381">
        <f t="shared" si="28"/>
        <v>935</v>
      </c>
      <c r="K28" s="381">
        <f t="shared" si="28"/>
        <v>1067</v>
      </c>
      <c r="L28" s="381">
        <f t="shared" si="28"/>
        <v>1455</v>
      </c>
      <c r="M28" s="381">
        <f t="shared" si="28"/>
        <v>1031</v>
      </c>
      <c r="N28" s="381">
        <f t="shared" si="28"/>
        <v>859</v>
      </c>
      <c r="O28" s="381">
        <f t="shared" ref="O28" si="29">O27+O10</f>
        <v>849</v>
      </c>
      <c r="R28" s="381">
        <v>0.5</v>
      </c>
      <c r="S28" s="381">
        <f t="shared" si="9"/>
        <v>46994855</v>
      </c>
      <c r="T28" s="381">
        <f t="shared" si="5"/>
        <v>73152401</v>
      </c>
      <c r="U28" s="381">
        <f t="shared" si="10"/>
        <v>108989326</v>
      </c>
      <c r="V28" s="381">
        <f t="shared" si="11"/>
        <v>80085722</v>
      </c>
      <c r="W28" s="381">
        <f t="shared" si="12"/>
        <v>71802791</v>
      </c>
      <c r="X28" s="381">
        <f t="shared" si="13"/>
        <v>91902948</v>
      </c>
      <c r="Y28" s="381">
        <f t="shared" si="14"/>
        <v>110129829</v>
      </c>
      <c r="Z28" s="381">
        <f t="shared" si="15"/>
        <v>228997197</v>
      </c>
      <c r="AA28" s="381">
        <f t="shared" si="16"/>
        <v>243700000</v>
      </c>
      <c r="AB28" s="381">
        <f t="shared" si="17"/>
        <v>299290264</v>
      </c>
      <c r="AC28" s="381">
        <f t="shared" si="18"/>
        <v>711500000</v>
      </c>
      <c r="AD28" s="381">
        <f t="shared" si="19"/>
        <v>740800000</v>
      </c>
      <c r="AE28" s="381">
        <f t="shared" si="20"/>
        <v>1816700000</v>
      </c>
      <c r="AF28" s="381">
        <f t="shared" si="21"/>
        <v>4301000000</v>
      </c>
    </row>
    <row r="29" spans="1:32" x14ac:dyDescent="0.25">
      <c r="A29" s="381">
        <v>0.6</v>
      </c>
      <c r="B29" s="381">
        <f t="shared" ref="B29:N29" si="30">B28+B11</f>
        <v>585</v>
      </c>
      <c r="C29" s="381">
        <f t="shared" si="30"/>
        <v>895</v>
      </c>
      <c r="D29" s="381">
        <f t="shared" si="30"/>
        <v>825</v>
      </c>
      <c r="E29" s="381">
        <f t="shared" si="30"/>
        <v>723</v>
      </c>
      <c r="F29" s="381">
        <f t="shared" si="30"/>
        <v>789</v>
      </c>
      <c r="G29" s="381">
        <f t="shared" si="30"/>
        <v>916</v>
      </c>
      <c r="H29" s="381">
        <f t="shared" si="30"/>
        <v>860</v>
      </c>
      <c r="I29" s="381">
        <f t="shared" si="30"/>
        <v>901</v>
      </c>
      <c r="J29" s="381">
        <f t="shared" si="30"/>
        <v>963</v>
      </c>
      <c r="K29" s="381">
        <f t="shared" si="30"/>
        <v>1096</v>
      </c>
      <c r="L29" s="381">
        <f t="shared" si="30"/>
        <v>1512</v>
      </c>
      <c r="M29" s="381">
        <f t="shared" si="30"/>
        <v>1066</v>
      </c>
      <c r="N29" s="381">
        <f t="shared" si="30"/>
        <v>883</v>
      </c>
      <c r="O29" s="381">
        <f t="shared" ref="O29" si="31">O28+O11</f>
        <v>888</v>
      </c>
      <c r="R29" s="381">
        <v>0.6</v>
      </c>
      <c r="S29" s="381">
        <f t="shared" si="9"/>
        <v>50817773</v>
      </c>
      <c r="T29" s="381">
        <f t="shared" si="5"/>
        <v>83952401</v>
      </c>
      <c r="U29" s="381">
        <f t="shared" si="10"/>
        <v>118212871</v>
      </c>
      <c r="V29" s="381">
        <f t="shared" si="11"/>
        <v>88829116</v>
      </c>
      <c r="W29" s="381">
        <f t="shared" si="12"/>
        <v>91102791</v>
      </c>
      <c r="X29" s="381">
        <f t="shared" si="13"/>
        <v>100486270</v>
      </c>
      <c r="Y29" s="381">
        <f t="shared" si="14"/>
        <v>119293690</v>
      </c>
      <c r="Z29" s="381">
        <f t="shared" si="15"/>
        <v>241097197</v>
      </c>
      <c r="AA29" s="381">
        <f t="shared" si="16"/>
        <v>253522425</v>
      </c>
      <c r="AB29" s="381">
        <f t="shared" si="17"/>
        <v>328790264</v>
      </c>
      <c r="AC29" s="381">
        <f t="shared" si="18"/>
        <v>738200000</v>
      </c>
      <c r="AD29" s="381">
        <f t="shared" si="19"/>
        <v>799000000</v>
      </c>
      <c r="AE29" s="381">
        <f t="shared" si="20"/>
        <v>1919700000</v>
      </c>
      <c r="AF29" s="381">
        <f t="shared" si="21"/>
        <v>4703000000</v>
      </c>
    </row>
    <row r="30" spans="1:32" x14ac:dyDescent="0.25">
      <c r="A30" s="381">
        <v>0.7</v>
      </c>
      <c r="B30" s="381">
        <f t="shared" ref="B30:N30" si="32">B29+B12</f>
        <v>615</v>
      </c>
      <c r="C30" s="381">
        <f t="shared" si="32"/>
        <v>927</v>
      </c>
      <c r="D30" s="381">
        <f t="shared" si="32"/>
        <v>861</v>
      </c>
      <c r="E30" s="381">
        <f t="shared" si="32"/>
        <v>759</v>
      </c>
      <c r="F30" s="381">
        <f t="shared" si="32"/>
        <v>838</v>
      </c>
      <c r="G30" s="381">
        <f t="shared" si="32"/>
        <v>960</v>
      </c>
      <c r="H30" s="381">
        <f t="shared" si="32"/>
        <v>899</v>
      </c>
      <c r="I30" s="381">
        <f t="shared" si="32"/>
        <v>932</v>
      </c>
      <c r="J30" s="381">
        <f t="shared" si="32"/>
        <v>1006</v>
      </c>
      <c r="K30" s="381">
        <f t="shared" si="32"/>
        <v>1125</v>
      </c>
      <c r="L30" s="381">
        <f t="shared" si="32"/>
        <v>1553</v>
      </c>
      <c r="M30" s="381">
        <f t="shared" si="32"/>
        <v>1103</v>
      </c>
      <c r="N30" s="381">
        <f t="shared" si="32"/>
        <v>913</v>
      </c>
      <c r="O30" s="381">
        <f t="shared" ref="O30" si="33">O29+O12</f>
        <v>918</v>
      </c>
      <c r="R30" s="381">
        <v>0.7</v>
      </c>
      <c r="S30" s="381">
        <f t="shared" si="9"/>
        <v>54844167</v>
      </c>
      <c r="T30" s="381">
        <f t="shared" si="5"/>
        <v>92148399</v>
      </c>
      <c r="U30" s="381">
        <f t="shared" si="10"/>
        <v>129912871</v>
      </c>
      <c r="V30" s="381">
        <f t="shared" si="11"/>
        <v>103129116</v>
      </c>
      <c r="W30" s="381">
        <f t="shared" si="12"/>
        <v>104602791</v>
      </c>
      <c r="X30" s="381">
        <f t="shared" si="13"/>
        <v>115486270</v>
      </c>
      <c r="Y30" s="381">
        <f t="shared" si="14"/>
        <v>158293690</v>
      </c>
      <c r="Z30" s="381">
        <f t="shared" si="15"/>
        <v>273197197</v>
      </c>
      <c r="AA30" s="381">
        <f t="shared" si="16"/>
        <v>265122425</v>
      </c>
      <c r="AB30" s="381">
        <f t="shared" si="17"/>
        <v>338890264</v>
      </c>
      <c r="AC30" s="381">
        <f t="shared" si="18"/>
        <v>770800000</v>
      </c>
      <c r="AD30" s="381">
        <f t="shared" si="19"/>
        <v>830300000</v>
      </c>
      <c r="AE30" s="381">
        <f t="shared" si="20"/>
        <v>2018600000</v>
      </c>
      <c r="AF30" s="381">
        <f t="shared" si="21"/>
        <v>5102000000</v>
      </c>
    </row>
    <row r="31" spans="1:32" x14ac:dyDescent="0.25">
      <c r="A31" s="381">
        <v>0.8</v>
      </c>
      <c r="B31" s="381">
        <f t="shared" ref="B31:N31" si="34">B30+B13</f>
        <v>630</v>
      </c>
      <c r="C31" s="381">
        <f t="shared" si="34"/>
        <v>942</v>
      </c>
      <c r="D31" s="381">
        <f t="shared" si="34"/>
        <v>884</v>
      </c>
      <c r="E31" s="381">
        <f t="shared" si="34"/>
        <v>785</v>
      </c>
      <c r="F31" s="381">
        <f t="shared" si="34"/>
        <v>863</v>
      </c>
      <c r="G31" s="381">
        <f t="shared" si="34"/>
        <v>980</v>
      </c>
      <c r="H31" s="381">
        <f t="shared" si="34"/>
        <v>927</v>
      </c>
      <c r="I31" s="381">
        <f t="shared" si="34"/>
        <v>955</v>
      </c>
      <c r="J31" s="381">
        <f t="shared" si="34"/>
        <v>1018</v>
      </c>
      <c r="K31" s="381">
        <f t="shared" si="34"/>
        <v>1139</v>
      </c>
      <c r="L31" s="381">
        <f t="shared" si="34"/>
        <v>1591</v>
      </c>
      <c r="M31" s="381">
        <f t="shared" si="34"/>
        <v>1119</v>
      </c>
      <c r="N31" s="381">
        <f t="shared" si="34"/>
        <v>930</v>
      </c>
      <c r="O31" s="381">
        <f t="shared" ref="O31" si="35">O30+O13</f>
        <v>930</v>
      </c>
      <c r="R31" s="381">
        <v>0.8</v>
      </c>
      <c r="S31" s="381">
        <f t="shared" si="9"/>
        <v>57841273</v>
      </c>
      <c r="T31" s="381">
        <f t="shared" si="5"/>
        <v>94625691</v>
      </c>
      <c r="U31" s="381">
        <f t="shared" si="10"/>
        <v>133751778</v>
      </c>
      <c r="V31" s="381">
        <f t="shared" si="11"/>
        <v>114929116</v>
      </c>
      <c r="W31" s="381">
        <f t="shared" si="12"/>
        <v>108589449</v>
      </c>
      <c r="X31" s="381">
        <f t="shared" si="13"/>
        <v>126886270</v>
      </c>
      <c r="Y31" s="381">
        <f t="shared" si="14"/>
        <v>174993690</v>
      </c>
      <c r="Z31" s="381">
        <f t="shared" si="15"/>
        <v>284497197</v>
      </c>
      <c r="AA31" s="381">
        <f t="shared" si="16"/>
        <v>282822425</v>
      </c>
      <c r="AB31" s="381">
        <f t="shared" si="17"/>
        <v>351590264</v>
      </c>
      <c r="AC31" s="381">
        <f t="shared" si="18"/>
        <v>801700000</v>
      </c>
      <c r="AD31" s="381">
        <f t="shared" si="19"/>
        <v>846200000</v>
      </c>
      <c r="AE31" s="381">
        <f t="shared" si="20"/>
        <v>2116200000</v>
      </c>
      <c r="AF31" s="381">
        <f t="shared" si="21"/>
        <v>5233000000</v>
      </c>
    </row>
    <row r="32" spans="1:32" x14ac:dyDescent="0.25">
      <c r="A32" s="381">
        <v>0.85</v>
      </c>
      <c r="B32" s="381">
        <f t="shared" ref="B32:N32" si="36">B31+B14</f>
        <v>644</v>
      </c>
      <c r="C32" s="381">
        <f t="shared" si="36"/>
        <v>963</v>
      </c>
      <c r="D32" s="381">
        <f t="shared" si="36"/>
        <v>907</v>
      </c>
      <c r="E32" s="381">
        <f t="shared" si="36"/>
        <v>809</v>
      </c>
      <c r="F32" s="381">
        <f t="shared" si="36"/>
        <v>891</v>
      </c>
      <c r="G32" s="381">
        <f t="shared" si="36"/>
        <v>1004</v>
      </c>
      <c r="H32" s="381">
        <f t="shared" si="36"/>
        <v>955</v>
      </c>
      <c r="I32" s="381">
        <f t="shared" si="36"/>
        <v>970</v>
      </c>
      <c r="J32" s="381">
        <f t="shared" si="36"/>
        <v>1036</v>
      </c>
      <c r="K32" s="381">
        <f t="shared" si="36"/>
        <v>1156</v>
      </c>
      <c r="L32" s="381">
        <f t="shared" si="36"/>
        <v>1620</v>
      </c>
      <c r="M32" s="381">
        <f t="shared" si="36"/>
        <v>1139</v>
      </c>
      <c r="N32" s="381">
        <f t="shared" si="36"/>
        <v>941</v>
      </c>
      <c r="O32" s="381">
        <f t="shared" ref="O32" si="37">O31+O14</f>
        <v>948</v>
      </c>
      <c r="R32" s="381">
        <v>0.85</v>
      </c>
      <c r="S32" s="381">
        <f t="shared" si="9"/>
        <v>59757977</v>
      </c>
      <c r="T32" s="381">
        <f t="shared" si="5"/>
        <v>98104517</v>
      </c>
      <c r="U32" s="381">
        <f t="shared" si="10"/>
        <v>138945626</v>
      </c>
      <c r="V32" s="381">
        <f t="shared" si="11"/>
        <v>126229116</v>
      </c>
      <c r="W32" s="381">
        <f t="shared" si="12"/>
        <v>115531887</v>
      </c>
      <c r="X32" s="381">
        <f t="shared" si="13"/>
        <v>132367215</v>
      </c>
      <c r="Y32" s="381">
        <f t="shared" si="14"/>
        <v>188293690</v>
      </c>
      <c r="Z32" s="381">
        <f t="shared" si="15"/>
        <v>291673490</v>
      </c>
      <c r="AA32" s="381">
        <f t="shared" si="16"/>
        <v>298122425</v>
      </c>
      <c r="AB32" s="381">
        <f t="shared" si="17"/>
        <v>364690264</v>
      </c>
      <c r="AC32" s="381">
        <f t="shared" si="18"/>
        <v>825100000</v>
      </c>
      <c r="AD32" s="381">
        <f t="shared" si="19"/>
        <v>874600000</v>
      </c>
      <c r="AE32" s="381">
        <f t="shared" si="20"/>
        <v>2155900000</v>
      </c>
      <c r="AF32" s="381">
        <f t="shared" si="21"/>
        <v>5422000000</v>
      </c>
    </row>
    <row r="33" spans="1:33" x14ac:dyDescent="0.25">
      <c r="A33" s="381">
        <v>0.9</v>
      </c>
      <c r="B33" s="381">
        <f t="shared" ref="B33:N33" si="38">B32+B15</f>
        <v>664</v>
      </c>
      <c r="C33" s="381">
        <f t="shared" si="38"/>
        <v>988</v>
      </c>
      <c r="D33" s="381">
        <f t="shared" si="38"/>
        <v>941</v>
      </c>
      <c r="E33" s="381">
        <f t="shared" si="38"/>
        <v>836</v>
      </c>
      <c r="F33" s="381">
        <f t="shared" si="38"/>
        <v>923</v>
      </c>
      <c r="G33" s="381">
        <f t="shared" si="38"/>
        <v>1045</v>
      </c>
      <c r="H33" s="381">
        <f t="shared" si="38"/>
        <v>976</v>
      </c>
      <c r="I33" s="381">
        <f t="shared" si="38"/>
        <v>991</v>
      </c>
      <c r="J33" s="381">
        <f t="shared" si="38"/>
        <v>1062</v>
      </c>
      <c r="K33" s="381">
        <f t="shared" si="38"/>
        <v>1172</v>
      </c>
      <c r="L33" s="381">
        <f t="shared" si="38"/>
        <v>1640</v>
      </c>
      <c r="M33" s="381">
        <f t="shared" si="38"/>
        <v>1160</v>
      </c>
      <c r="N33" s="381">
        <f t="shared" si="38"/>
        <v>962</v>
      </c>
      <c r="O33" s="381">
        <f t="shared" ref="O33" si="39">O32+O15</f>
        <v>971</v>
      </c>
      <c r="R33" s="381">
        <v>0.9</v>
      </c>
      <c r="S33" s="381">
        <f t="shared" si="9"/>
        <v>62531596</v>
      </c>
      <c r="T33" s="381">
        <f t="shared" si="5"/>
        <v>104098877</v>
      </c>
      <c r="U33" s="381">
        <f t="shared" si="10"/>
        <v>145913174</v>
      </c>
      <c r="V33" s="381">
        <f t="shared" si="11"/>
        <v>130050905</v>
      </c>
      <c r="W33" s="381">
        <f t="shared" si="12"/>
        <v>125243923</v>
      </c>
      <c r="X33" s="381">
        <f t="shared" si="13"/>
        <v>149467215</v>
      </c>
      <c r="Y33" s="381">
        <f t="shared" si="14"/>
        <v>194724026</v>
      </c>
      <c r="Z33" s="381">
        <f t="shared" si="15"/>
        <v>321573490</v>
      </c>
      <c r="AA33" s="381">
        <f t="shared" si="16"/>
        <v>308422425</v>
      </c>
      <c r="AB33" s="381">
        <f t="shared" si="17"/>
        <v>371397791</v>
      </c>
      <c r="AC33" s="381">
        <f t="shared" si="18"/>
        <v>857100000</v>
      </c>
      <c r="AD33" s="381">
        <f t="shared" si="19"/>
        <v>896800000</v>
      </c>
      <c r="AE33" s="381">
        <f t="shared" si="20"/>
        <v>2207200000</v>
      </c>
      <c r="AF33" s="381">
        <f t="shared" si="21"/>
        <v>5630000000</v>
      </c>
    </row>
    <row r="34" spans="1:33" x14ac:dyDescent="0.25">
      <c r="A34" s="381">
        <v>0.95</v>
      </c>
      <c r="B34" s="381">
        <f t="shared" ref="B34:N34" si="40">B33+B16</f>
        <v>690</v>
      </c>
      <c r="C34" s="381">
        <f t="shared" si="40"/>
        <v>1041</v>
      </c>
      <c r="D34" s="381">
        <f t="shared" si="40"/>
        <v>981</v>
      </c>
      <c r="E34" s="381">
        <f t="shared" si="40"/>
        <v>875</v>
      </c>
      <c r="F34" s="381">
        <f t="shared" si="40"/>
        <v>988</v>
      </c>
      <c r="G34" s="381">
        <f t="shared" si="40"/>
        <v>1102</v>
      </c>
      <c r="H34" s="381">
        <f t="shared" si="40"/>
        <v>1002</v>
      </c>
      <c r="I34" s="381">
        <f t="shared" si="40"/>
        <v>1019</v>
      </c>
      <c r="J34" s="381">
        <f t="shared" si="40"/>
        <v>1082</v>
      </c>
      <c r="K34" s="381">
        <f t="shared" si="40"/>
        <v>1193</v>
      </c>
      <c r="L34" s="381">
        <f t="shared" si="40"/>
        <v>1670</v>
      </c>
      <c r="M34" s="381">
        <f t="shared" si="40"/>
        <v>1186</v>
      </c>
      <c r="N34" s="381">
        <f t="shared" si="40"/>
        <v>974</v>
      </c>
      <c r="O34" s="381">
        <f t="shared" ref="O34" si="41">O33+O16</f>
        <v>999</v>
      </c>
      <c r="R34" s="381">
        <v>0.95</v>
      </c>
      <c r="S34" s="381">
        <f t="shared" si="9"/>
        <v>72216102</v>
      </c>
      <c r="T34" s="381">
        <f t="shared" si="5"/>
        <v>122798877</v>
      </c>
      <c r="U34" s="381">
        <f t="shared" si="10"/>
        <v>164413174</v>
      </c>
      <c r="V34" s="381">
        <f t="shared" si="11"/>
        <v>148350905</v>
      </c>
      <c r="W34" s="381">
        <f t="shared" si="12"/>
        <v>144343923</v>
      </c>
      <c r="X34" s="381">
        <f t="shared" si="13"/>
        <v>191467215</v>
      </c>
      <c r="Y34" s="381">
        <f t="shared" si="14"/>
        <v>201558700</v>
      </c>
      <c r="Z34" s="381">
        <f t="shared" si="15"/>
        <v>343473490</v>
      </c>
      <c r="AA34" s="381">
        <f t="shared" si="16"/>
        <v>318822425</v>
      </c>
      <c r="AB34" s="381">
        <f t="shared" si="17"/>
        <v>386097791</v>
      </c>
      <c r="AC34" s="381">
        <f t="shared" si="18"/>
        <v>933800000</v>
      </c>
      <c r="AD34" s="381">
        <f t="shared" si="19"/>
        <v>1011800000</v>
      </c>
      <c r="AE34" s="381">
        <f t="shared" si="20"/>
        <v>2237000000</v>
      </c>
      <c r="AF34" s="381">
        <f t="shared" si="21"/>
        <v>5781000000</v>
      </c>
    </row>
    <row r="35" spans="1:33" x14ac:dyDescent="0.25">
      <c r="A35" s="381">
        <v>1</v>
      </c>
      <c r="B35" s="381">
        <f t="shared" ref="B35:N37" si="42">B34+B17</f>
        <v>838</v>
      </c>
      <c r="C35" s="381">
        <f t="shared" si="42"/>
        <v>1269</v>
      </c>
      <c r="D35" s="381">
        <f t="shared" si="42"/>
        <v>1191</v>
      </c>
      <c r="E35" s="381">
        <f t="shared" si="42"/>
        <v>1095</v>
      </c>
      <c r="F35" s="381">
        <f t="shared" si="42"/>
        <v>1196</v>
      </c>
      <c r="G35" s="381">
        <f t="shared" si="42"/>
        <v>1345</v>
      </c>
      <c r="H35" s="381">
        <f t="shared" si="42"/>
        <v>1202</v>
      </c>
      <c r="I35" s="381">
        <f t="shared" si="42"/>
        <v>1222</v>
      </c>
      <c r="J35" s="381">
        <f t="shared" si="42"/>
        <v>1287</v>
      </c>
      <c r="K35" s="381">
        <f t="shared" si="42"/>
        <v>1378</v>
      </c>
      <c r="L35" s="381">
        <f t="shared" si="42"/>
        <v>1967</v>
      </c>
      <c r="M35" s="381">
        <f t="shared" si="42"/>
        <v>1369</v>
      </c>
      <c r="N35" s="381">
        <f t="shared" si="42"/>
        <v>1200</v>
      </c>
      <c r="O35" s="381">
        <f t="shared" ref="O35:O37" si="43">O34+O17</f>
        <v>1303</v>
      </c>
      <c r="R35" s="381">
        <v>1</v>
      </c>
      <c r="S35" s="381">
        <f t="shared" si="9"/>
        <v>89516102</v>
      </c>
      <c r="T35" s="381">
        <f t="shared" si="5"/>
        <v>149898877</v>
      </c>
      <c r="U35" s="381">
        <f t="shared" si="10"/>
        <v>203113174</v>
      </c>
      <c r="V35" s="381">
        <f t="shared" si="11"/>
        <v>185750905</v>
      </c>
      <c r="W35" s="381">
        <f t="shared" si="12"/>
        <v>178243923</v>
      </c>
      <c r="X35" s="381">
        <f t="shared" si="13"/>
        <v>226667215</v>
      </c>
      <c r="Y35" s="381">
        <f t="shared" si="14"/>
        <v>254158700</v>
      </c>
      <c r="Z35" s="381">
        <f t="shared" si="15"/>
        <v>441173490</v>
      </c>
      <c r="AA35" s="381">
        <f t="shared" si="16"/>
        <v>423822425</v>
      </c>
      <c r="AB35" s="381">
        <f t="shared" si="17"/>
        <v>444597791</v>
      </c>
      <c r="AC35" s="381">
        <f t="shared" si="18"/>
        <v>1129800000</v>
      </c>
      <c r="AD35" s="381">
        <f t="shared" si="19"/>
        <v>1233800000</v>
      </c>
      <c r="AE35" s="381">
        <f t="shared" si="20"/>
        <v>3047000000</v>
      </c>
      <c r="AF35" s="381">
        <f t="shared" si="21"/>
        <v>7981000000</v>
      </c>
    </row>
    <row r="36" spans="1:33" x14ac:dyDescent="0.25">
      <c r="A36" s="381">
        <v>1.1000000000000001</v>
      </c>
      <c r="B36" s="381">
        <f t="shared" si="42"/>
        <v>882</v>
      </c>
      <c r="C36" s="381">
        <f t="shared" si="42"/>
        <v>1335</v>
      </c>
      <c r="D36" s="381">
        <f t="shared" si="42"/>
        <v>1243</v>
      </c>
      <c r="E36" s="381">
        <f t="shared" si="42"/>
        <v>1153</v>
      </c>
      <c r="F36" s="381">
        <f t="shared" si="42"/>
        <v>1256</v>
      </c>
      <c r="G36" s="381">
        <f t="shared" si="42"/>
        <v>1421</v>
      </c>
      <c r="H36" s="381">
        <f t="shared" si="42"/>
        <v>1296</v>
      </c>
      <c r="I36" s="381">
        <f t="shared" si="42"/>
        <v>1288</v>
      </c>
      <c r="J36" s="381">
        <f t="shared" si="42"/>
        <v>1381</v>
      </c>
      <c r="K36" s="381">
        <f t="shared" si="42"/>
        <v>1478</v>
      </c>
      <c r="L36" s="381">
        <f t="shared" si="42"/>
        <v>2057</v>
      </c>
      <c r="M36" s="381">
        <f t="shared" si="42"/>
        <v>1395</v>
      </c>
      <c r="N36" s="381">
        <f t="shared" si="42"/>
        <v>1218</v>
      </c>
      <c r="O36" s="381">
        <f t="shared" si="43"/>
        <v>1341</v>
      </c>
      <c r="R36" s="381">
        <v>1.1000000000000001</v>
      </c>
      <c r="S36" s="381">
        <f t="shared" si="9"/>
        <v>91353781</v>
      </c>
      <c r="T36" s="381">
        <f t="shared" si="5"/>
        <v>152746776</v>
      </c>
      <c r="U36" s="381">
        <f t="shared" si="10"/>
        <v>206920427</v>
      </c>
      <c r="V36" s="381">
        <f t="shared" si="11"/>
        <v>189044864</v>
      </c>
      <c r="W36" s="381">
        <f t="shared" si="12"/>
        <v>181740030</v>
      </c>
      <c r="X36" s="381">
        <f t="shared" si="13"/>
        <v>239167215</v>
      </c>
      <c r="Y36" s="381">
        <f t="shared" si="14"/>
        <v>272258700</v>
      </c>
      <c r="Z36" s="381">
        <f t="shared" si="15"/>
        <v>454673490</v>
      </c>
      <c r="AA36" s="381">
        <f t="shared" si="16"/>
        <v>460522425</v>
      </c>
      <c r="AB36" s="381">
        <f t="shared" si="17"/>
        <v>487297791</v>
      </c>
      <c r="AC36" s="381">
        <f t="shared" si="18"/>
        <v>1208900000</v>
      </c>
      <c r="AD36" s="381">
        <f t="shared" si="19"/>
        <v>1307600000</v>
      </c>
      <c r="AE36" s="381">
        <f t="shared" si="20"/>
        <v>3150000000</v>
      </c>
      <c r="AF36" s="381">
        <f t="shared" si="21"/>
        <v>8271000000</v>
      </c>
    </row>
    <row r="37" spans="1:33" x14ac:dyDescent="0.25">
      <c r="A37" s="381">
        <v>2</v>
      </c>
      <c r="B37" s="381">
        <f t="shared" si="42"/>
        <v>887</v>
      </c>
      <c r="C37" s="381">
        <f t="shared" si="42"/>
        <v>1349</v>
      </c>
      <c r="D37" s="381">
        <f t="shared" si="42"/>
        <v>1261</v>
      </c>
      <c r="E37" s="381">
        <f t="shared" si="42"/>
        <v>1166</v>
      </c>
      <c r="F37" s="381">
        <f t="shared" si="42"/>
        <v>1265</v>
      </c>
      <c r="G37" s="381">
        <f t="shared" si="42"/>
        <v>1428</v>
      </c>
      <c r="H37" s="381">
        <f t="shared" si="42"/>
        <v>1313</v>
      </c>
      <c r="I37" s="381">
        <f t="shared" si="42"/>
        <v>1298</v>
      </c>
      <c r="J37" s="381">
        <f t="shared" si="42"/>
        <v>1392</v>
      </c>
      <c r="K37" s="381">
        <f t="shared" si="42"/>
        <v>1496</v>
      </c>
      <c r="L37" s="381">
        <f t="shared" si="42"/>
        <v>2076</v>
      </c>
      <c r="M37" s="381">
        <f t="shared" si="42"/>
        <v>1401</v>
      </c>
      <c r="N37" s="381">
        <f t="shared" si="42"/>
        <v>1221</v>
      </c>
      <c r="O37" s="381">
        <f t="shared" si="43"/>
        <v>1342</v>
      </c>
      <c r="R37" s="381">
        <v>2</v>
      </c>
      <c r="S37" s="381">
        <f t="shared" si="9"/>
        <v>91366047.290000007</v>
      </c>
      <c r="T37" s="381">
        <f t="shared" si="5"/>
        <v>152948160.80000001</v>
      </c>
      <c r="U37" s="381">
        <f t="shared" si="10"/>
        <v>207315021.30000001</v>
      </c>
      <c r="V37" s="381">
        <f t="shared" si="11"/>
        <v>189273448.19999999</v>
      </c>
      <c r="W37" s="381">
        <f t="shared" si="12"/>
        <v>181773834.13999999</v>
      </c>
      <c r="X37" s="381">
        <f t="shared" si="13"/>
        <v>239262860.96000001</v>
      </c>
      <c r="Y37" s="381">
        <f t="shared" si="14"/>
        <v>273194997.19999999</v>
      </c>
      <c r="Z37" s="381">
        <f t="shared" si="15"/>
        <v>454927525.89999998</v>
      </c>
      <c r="AA37" s="381">
        <f t="shared" si="16"/>
        <v>461517531.60000002</v>
      </c>
      <c r="AB37" s="381">
        <f t="shared" si="17"/>
        <v>489710524</v>
      </c>
      <c r="AC37" s="381">
        <f t="shared" si="18"/>
        <v>1210623695</v>
      </c>
      <c r="AD37" s="381">
        <f t="shared" si="19"/>
        <v>1312172774</v>
      </c>
      <c r="AE37" s="381">
        <f t="shared" si="20"/>
        <v>3150809213.5</v>
      </c>
      <c r="AF37" s="381">
        <f t="shared" si="21"/>
        <v>8273407669</v>
      </c>
    </row>
    <row r="38" spans="1:33" x14ac:dyDescent="0.25">
      <c r="I38" s="295"/>
      <c r="Z38" s="295"/>
    </row>
    <row r="39" spans="1:33" x14ac:dyDescent="0.25">
      <c r="I39" s="295"/>
      <c r="Z39" s="295"/>
    </row>
    <row r="40" spans="1:33" s="498" customFormat="1" ht="75" x14ac:dyDescent="0.25">
      <c r="A40" s="497" t="s">
        <v>668</v>
      </c>
      <c r="B40" s="498">
        <v>1872</v>
      </c>
      <c r="C40" s="498">
        <v>1882</v>
      </c>
      <c r="D40" s="498">
        <v>1892</v>
      </c>
      <c r="E40" s="498">
        <v>1897</v>
      </c>
      <c r="F40" s="498">
        <v>1907</v>
      </c>
      <c r="G40" s="498">
        <v>1912</v>
      </c>
      <c r="H40" s="498">
        <v>1922</v>
      </c>
      <c r="I40" s="498">
        <v>1927</v>
      </c>
      <c r="J40" s="498">
        <v>1932</v>
      </c>
      <c r="K40" s="498">
        <v>1937</v>
      </c>
      <c r="L40" s="498">
        <v>1942</v>
      </c>
      <c r="M40" s="498">
        <v>1947</v>
      </c>
      <c r="N40" s="498">
        <v>1952</v>
      </c>
      <c r="O40" s="498">
        <v>1957</v>
      </c>
      <c r="P40" s="498" t="s">
        <v>683</v>
      </c>
      <c r="R40" s="497" t="s">
        <v>668</v>
      </c>
      <c r="S40" s="498">
        <v>1872</v>
      </c>
      <c r="T40" s="498">
        <v>1882</v>
      </c>
      <c r="U40" s="498">
        <v>1892</v>
      </c>
      <c r="V40" s="498">
        <v>1897</v>
      </c>
      <c r="W40" s="498">
        <v>1907</v>
      </c>
      <c r="X40" s="498">
        <v>1912</v>
      </c>
      <c r="Y40" s="498">
        <v>1922</v>
      </c>
      <c r="Z40" s="498">
        <v>1927</v>
      </c>
      <c r="AA40" s="498">
        <v>1932</v>
      </c>
      <c r="AB40" s="498">
        <v>1937</v>
      </c>
      <c r="AC40" s="498">
        <v>1942</v>
      </c>
      <c r="AD40" s="498">
        <v>1947</v>
      </c>
      <c r="AE40" s="498">
        <v>1952</v>
      </c>
      <c r="AF40" s="498">
        <v>1952</v>
      </c>
      <c r="AG40" s="498" t="s">
        <v>669</v>
      </c>
    </row>
    <row r="41" spans="1:33" s="381" customFormat="1" x14ac:dyDescent="0.25">
      <c r="A41" s="381">
        <v>0</v>
      </c>
      <c r="B41" s="393">
        <f>B22/B$37</f>
        <v>0.35738444193912061</v>
      </c>
      <c r="C41" s="393">
        <f t="shared" ref="C41:N41" si="44">C22/C$37</f>
        <v>0.35804299481097107</v>
      </c>
      <c r="D41" s="393">
        <f t="shared" si="44"/>
        <v>0.36241078509119745</v>
      </c>
      <c r="E41" s="393">
        <f t="shared" si="44"/>
        <v>0.35506003430531735</v>
      </c>
      <c r="F41" s="393">
        <f t="shared" si="44"/>
        <v>0.30039525691699603</v>
      </c>
      <c r="G41" s="393">
        <f t="shared" si="44"/>
        <v>0.37254901960784315</v>
      </c>
      <c r="H41" s="393">
        <f t="shared" si="44"/>
        <v>0.38080731150038083</v>
      </c>
      <c r="I41" s="393">
        <f t="shared" si="44"/>
        <v>0.3929121725731895</v>
      </c>
      <c r="J41" s="393">
        <f t="shared" si="44"/>
        <v>0.42672413793103448</v>
      </c>
      <c r="K41" s="393">
        <f t="shared" si="44"/>
        <v>0.4552139037433155</v>
      </c>
      <c r="L41" s="393">
        <f t="shared" si="44"/>
        <v>0.45183044315992293</v>
      </c>
      <c r="M41" s="393">
        <f t="shared" si="44"/>
        <v>0.46181299072091364</v>
      </c>
      <c r="N41" s="393">
        <f t="shared" si="44"/>
        <v>0.34070434070434069</v>
      </c>
      <c r="O41" s="393">
        <f t="shared" ref="O41" si="45">O22/O$37</f>
        <v>0.21833084947839046</v>
      </c>
      <c r="R41" s="381">
        <v>0</v>
      </c>
      <c r="S41" s="495">
        <f>S22/S$37</f>
        <v>6.8259470393906313E-2</v>
      </c>
      <c r="T41" s="495">
        <f t="shared" ref="T41:AE41" si="46">T22/T$37</f>
        <v>7.7804139244020243E-2</v>
      </c>
      <c r="U41" s="495">
        <f t="shared" si="46"/>
        <v>6.367121840582228E-2</v>
      </c>
      <c r="V41" s="495">
        <f t="shared" si="46"/>
        <v>5.1619834123146704E-2</v>
      </c>
      <c r="W41" s="495">
        <f t="shared" si="46"/>
        <v>5.9414491921218823E-2</v>
      </c>
      <c r="X41" s="495">
        <f t="shared" si="46"/>
        <v>6.770795908316217E-2</v>
      </c>
      <c r="Y41" s="495">
        <f t="shared" si="46"/>
        <v>8.7117261457670653E-2</v>
      </c>
      <c r="Z41" s="495">
        <f t="shared" si="46"/>
        <v>0.10397260510105354</v>
      </c>
      <c r="AA41" s="495">
        <f t="shared" si="46"/>
        <v>0.12047212986090602</v>
      </c>
      <c r="AB41" s="495">
        <f t="shared" si="46"/>
        <v>0.10659358425386831</v>
      </c>
      <c r="AC41" s="495">
        <f t="shared" si="46"/>
        <v>0.12638113778204219</v>
      </c>
      <c r="AD41" s="495">
        <f t="shared" si="46"/>
        <v>0.25835012485939601</v>
      </c>
      <c r="AE41" s="495">
        <f t="shared" si="46"/>
        <v>0.13139481699690669</v>
      </c>
      <c r="AF41" s="495">
        <f t="shared" ref="AF41" si="47">AF22/AF$37</f>
        <v>8.5454510195247579E-2</v>
      </c>
    </row>
    <row r="42" spans="1:33" s="381" customFormat="1" x14ac:dyDescent="0.25">
      <c r="A42" s="381">
        <v>0.01</v>
      </c>
      <c r="B42" s="393">
        <f t="shared" ref="B42:N42" si="48">B23/B$37</f>
        <v>0.44193912063134161</v>
      </c>
      <c r="C42" s="393">
        <f t="shared" si="48"/>
        <v>0.43068939955522612</v>
      </c>
      <c r="D42" s="393">
        <f t="shared" si="48"/>
        <v>0.44409199048374304</v>
      </c>
      <c r="E42" s="393">
        <f t="shared" si="48"/>
        <v>0.43396226415094341</v>
      </c>
      <c r="F42" s="393">
        <f t="shared" si="48"/>
        <v>0.38181818181818183</v>
      </c>
      <c r="G42" s="393">
        <f t="shared" si="48"/>
        <v>0.43697478991596639</v>
      </c>
      <c r="H42" s="393">
        <f t="shared" si="48"/>
        <v>0.43792840822543794</v>
      </c>
      <c r="I42" s="393">
        <f t="shared" si="48"/>
        <v>0.47842835130970723</v>
      </c>
      <c r="J42" s="393">
        <f t="shared" si="48"/>
        <v>0.5193965517241379</v>
      </c>
      <c r="K42" s="393">
        <f t="shared" si="48"/>
        <v>0.54144385026737973</v>
      </c>
      <c r="L42" s="393">
        <f t="shared" si="48"/>
        <v>0.54094412331406549</v>
      </c>
      <c r="M42" s="393">
        <f t="shared" si="48"/>
        <v>0.56316916488222701</v>
      </c>
      <c r="N42" s="393">
        <f t="shared" si="48"/>
        <v>0.52416052416052417</v>
      </c>
      <c r="O42" s="393">
        <f t="shared" ref="O42" si="49">O23/O$37</f>
        <v>0.46199701937406856</v>
      </c>
      <c r="P42" s="496">
        <f t="shared" ref="P42:P53" si="50">((1/A42)^(1/30))-1</f>
        <v>0.16591440117983169</v>
      </c>
      <c r="R42" s="381">
        <v>0.01</v>
      </c>
      <c r="S42" s="495">
        <f t="shared" ref="S42:AE42" si="51">S23/S$37</f>
        <v>0.19084330029792623</v>
      </c>
      <c r="T42" s="495">
        <f t="shared" si="51"/>
        <v>0.20725976588533124</v>
      </c>
      <c r="U42" s="495">
        <f t="shared" si="51"/>
        <v>0.19439015922383623</v>
      </c>
      <c r="V42" s="495">
        <f t="shared" si="51"/>
        <v>0.13509694171673045</v>
      </c>
      <c r="W42" s="495">
        <f t="shared" si="51"/>
        <v>0.16173945022998459</v>
      </c>
      <c r="X42" s="495">
        <f t="shared" si="51"/>
        <v>0.14879032983707241</v>
      </c>
      <c r="Y42" s="495">
        <f t="shared" si="51"/>
        <v>0.15337030483514286</v>
      </c>
      <c r="Z42" s="495">
        <f t="shared" si="51"/>
        <v>0.16705957690655535</v>
      </c>
      <c r="AA42" s="495">
        <f t="shared" si="51"/>
        <v>0.22361014031736512</v>
      </c>
      <c r="AB42" s="495">
        <f t="shared" si="51"/>
        <v>0.20175184146134462</v>
      </c>
      <c r="AC42" s="495">
        <f t="shared" si="51"/>
        <v>0.20534869838310904</v>
      </c>
      <c r="AD42" s="495">
        <f t="shared" si="51"/>
        <v>0.35132568601823466</v>
      </c>
      <c r="AE42" s="495">
        <f t="shared" si="51"/>
        <v>0.31420499716651601</v>
      </c>
      <c r="AF42" s="495">
        <f t="shared" ref="AF42" si="52">AF23/AF$37</f>
        <v>0.23291490968351072</v>
      </c>
      <c r="AG42" s="496">
        <f t="shared" ref="AG42:AG52" si="53">((1/R42)^(1/30))-1</f>
        <v>0.16591440117983169</v>
      </c>
    </row>
    <row r="43" spans="1:33" s="381" customFormat="1" x14ac:dyDescent="0.25">
      <c r="A43" s="381">
        <v>0.1</v>
      </c>
      <c r="B43" s="393">
        <f t="shared" ref="B43:N43" si="54">B24/B$37</f>
        <v>0.50281848928974071</v>
      </c>
      <c r="C43" s="393">
        <f t="shared" si="54"/>
        <v>0.48480355819125276</v>
      </c>
      <c r="D43" s="393">
        <f t="shared" si="54"/>
        <v>0.49325931800158607</v>
      </c>
      <c r="E43" s="393">
        <f t="shared" si="54"/>
        <v>0.46569468267581476</v>
      </c>
      <c r="F43" s="393">
        <f t="shared" si="54"/>
        <v>0.44505928853754939</v>
      </c>
      <c r="G43" s="393">
        <f t="shared" si="54"/>
        <v>0.48599439775910364</v>
      </c>
      <c r="H43" s="393">
        <f t="shared" si="54"/>
        <v>0.48210205635948211</v>
      </c>
      <c r="I43" s="393">
        <f t="shared" si="54"/>
        <v>0.53543913713405233</v>
      </c>
      <c r="J43" s="393">
        <f t="shared" si="54"/>
        <v>0.56178160919540232</v>
      </c>
      <c r="K43" s="393">
        <f t="shared" si="54"/>
        <v>0.59625668449197866</v>
      </c>
      <c r="L43" s="393">
        <f t="shared" si="54"/>
        <v>0.58381502890173409</v>
      </c>
      <c r="M43" s="393">
        <f t="shared" si="54"/>
        <v>0.62027123483226265</v>
      </c>
      <c r="N43" s="393">
        <f t="shared" si="54"/>
        <v>0.58476658476658472</v>
      </c>
      <c r="O43" s="393">
        <f t="shared" ref="O43" si="55">O24/O$37</f>
        <v>0.5156482861400894</v>
      </c>
      <c r="P43" s="496">
        <f t="shared" si="50"/>
        <v>7.9775162327709648E-2</v>
      </c>
      <c r="R43" s="381">
        <v>0.1</v>
      </c>
      <c r="S43" s="495">
        <f t="shared" ref="S43:AE43" si="56">S24/S$37</f>
        <v>0.27431881692821342</v>
      </c>
      <c r="T43" s="495">
        <f t="shared" si="56"/>
        <v>0.29421733327570682</v>
      </c>
      <c r="U43" s="495">
        <f t="shared" si="56"/>
        <v>0.28459105196541779</v>
      </c>
      <c r="V43" s="495">
        <f t="shared" si="56"/>
        <v>0.20906399907813378</v>
      </c>
      <c r="W43" s="495">
        <f t="shared" si="56"/>
        <v>0.22060380796674767</v>
      </c>
      <c r="X43" s="495">
        <f t="shared" si="56"/>
        <v>0.22611114730858478</v>
      </c>
      <c r="Y43" s="495">
        <f t="shared" si="56"/>
        <v>0.24378191651600276</v>
      </c>
      <c r="Z43" s="495">
        <f t="shared" si="56"/>
        <v>0.29806945563853826</v>
      </c>
      <c r="AA43" s="495">
        <f t="shared" si="56"/>
        <v>0.3161310026386005</v>
      </c>
      <c r="AB43" s="495">
        <f t="shared" si="56"/>
        <v>0.32468160721005868</v>
      </c>
      <c r="AC43" s="495">
        <f t="shared" si="56"/>
        <v>0.30281911837187359</v>
      </c>
      <c r="AD43" s="495">
        <f t="shared" si="56"/>
        <v>0.40977835438612753</v>
      </c>
      <c r="AE43" s="495">
        <f t="shared" si="56"/>
        <v>0.40561008725132064</v>
      </c>
      <c r="AF43" s="495">
        <f t="shared" ref="AF43" si="57">AF24/AF$37</f>
        <v>0.34810323813622773</v>
      </c>
      <c r="AG43" s="496">
        <f t="shared" si="53"/>
        <v>7.9775162327709648E-2</v>
      </c>
    </row>
    <row r="44" spans="1:33" s="381" customFormat="1" x14ac:dyDescent="0.25">
      <c r="A44" s="381">
        <v>0.2</v>
      </c>
      <c r="B44" s="393">
        <f t="shared" ref="B44:N44" si="58">B25/B$37</f>
        <v>0.54002254791431792</v>
      </c>
      <c r="C44" s="393">
        <f t="shared" si="58"/>
        <v>0.53372868791697559</v>
      </c>
      <c r="D44" s="393">
        <f t="shared" si="58"/>
        <v>0.52577319587628868</v>
      </c>
      <c r="E44" s="393">
        <f t="shared" si="58"/>
        <v>0.50257289879931388</v>
      </c>
      <c r="F44" s="393">
        <f t="shared" si="58"/>
        <v>0.48142292490118577</v>
      </c>
      <c r="G44" s="393">
        <f t="shared" si="58"/>
        <v>0.52240896358543421</v>
      </c>
      <c r="H44" s="393">
        <f t="shared" si="58"/>
        <v>0.52094440213252091</v>
      </c>
      <c r="I44" s="393">
        <f t="shared" si="58"/>
        <v>0.57087827426810478</v>
      </c>
      <c r="J44" s="393">
        <f t="shared" si="58"/>
        <v>0.58836206896551724</v>
      </c>
      <c r="K44" s="393">
        <f t="shared" si="58"/>
        <v>0.63970588235294112</v>
      </c>
      <c r="L44" s="393">
        <f t="shared" si="58"/>
        <v>0.61897880539499039</v>
      </c>
      <c r="M44" s="393">
        <f t="shared" si="58"/>
        <v>0.65381870092790861</v>
      </c>
      <c r="N44" s="393">
        <f t="shared" si="58"/>
        <v>0.6216216216216216</v>
      </c>
      <c r="O44" s="393">
        <f t="shared" ref="O44" si="59">O25/O$37</f>
        <v>0.55514157973174372</v>
      </c>
      <c r="P44" s="496">
        <f t="shared" si="50"/>
        <v>5.511306353622758E-2</v>
      </c>
      <c r="R44" s="381">
        <v>0.2</v>
      </c>
      <c r="S44" s="495">
        <f t="shared" ref="S44:AE44" si="60">S25/S$37</f>
        <v>0.33436285038177005</v>
      </c>
      <c r="T44" s="495">
        <f t="shared" si="60"/>
        <v>0.36156041178103526</v>
      </c>
      <c r="U44" s="495">
        <f t="shared" si="60"/>
        <v>0.33184548118414608</v>
      </c>
      <c r="V44" s="495">
        <f t="shared" si="60"/>
        <v>0.29940947628384784</v>
      </c>
      <c r="W44" s="495">
        <f t="shared" si="60"/>
        <v>0.26814367552185697</v>
      </c>
      <c r="X44" s="495">
        <f t="shared" si="60"/>
        <v>0.2593081005178331</v>
      </c>
      <c r="Y44" s="495">
        <f t="shared" si="60"/>
        <v>0.29173301420909037</v>
      </c>
      <c r="Z44" s="495">
        <f t="shared" si="60"/>
        <v>0.3857757335144798</v>
      </c>
      <c r="AA44" s="495">
        <f t="shared" si="60"/>
        <v>0.36293312503060715</v>
      </c>
      <c r="AB44" s="495">
        <f t="shared" si="60"/>
        <v>0.40289107611663255</v>
      </c>
      <c r="AC44" s="495">
        <f t="shared" si="60"/>
        <v>0.3498196852986592</v>
      </c>
      <c r="AD44" s="495">
        <f t="shared" si="60"/>
        <v>0.44780688308961974</v>
      </c>
      <c r="AE44" s="495">
        <f t="shared" si="60"/>
        <v>0.47765507145010766</v>
      </c>
      <c r="AF44" s="495">
        <f t="shared" ref="AF44" si="61">AF25/AF$37</f>
        <v>0.42751428933605473</v>
      </c>
      <c r="AG44" s="496">
        <f t="shared" si="53"/>
        <v>5.511306353622758E-2</v>
      </c>
    </row>
    <row r="45" spans="1:33" s="381" customFormat="1" x14ac:dyDescent="0.25">
      <c r="A45" s="381">
        <v>0.3</v>
      </c>
      <c r="B45" s="393">
        <f t="shared" ref="B45:N45" si="62">B26/B$37</f>
        <v>0.57609921082299886</v>
      </c>
      <c r="C45" s="393">
        <f t="shared" si="62"/>
        <v>0.5678280207561156</v>
      </c>
      <c r="D45" s="393">
        <f t="shared" si="62"/>
        <v>0.5590800951625694</v>
      </c>
      <c r="E45" s="393">
        <f t="shared" si="62"/>
        <v>0.53344768439108059</v>
      </c>
      <c r="F45" s="393">
        <f t="shared" si="62"/>
        <v>0.51857707509881423</v>
      </c>
      <c r="G45" s="393">
        <f t="shared" si="62"/>
        <v>0.55462184873949583</v>
      </c>
      <c r="H45" s="393">
        <f t="shared" si="62"/>
        <v>0.5544554455445545</v>
      </c>
      <c r="I45" s="393">
        <f t="shared" si="62"/>
        <v>0.5978428351309707</v>
      </c>
      <c r="J45" s="393">
        <f t="shared" si="62"/>
        <v>0.61637931034482762</v>
      </c>
      <c r="K45" s="393">
        <f t="shared" si="62"/>
        <v>0.66711229946524064</v>
      </c>
      <c r="L45" s="393">
        <f t="shared" si="62"/>
        <v>0.64932562620423895</v>
      </c>
      <c r="M45" s="393">
        <f t="shared" si="62"/>
        <v>0.68022840827980013</v>
      </c>
      <c r="N45" s="393">
        <f t="shared" si="62"/>
        <v>0.65847665847665848</v>
      </c>
      <c r="O45" s="393">
        <f t="shared" ref="O45" si="63">O26/O$37</f>
        <v>0.58196721311475408</v>
      </c>
      <c r="P45" s="496">
        <f t="shared" si="50"/>
        <v>4.0948614570607278E-2</v>
      </c>
      <c r="R45" s="381">
        <v>0.3</v>
      </c>
      <c r="S45" s="495">
        <f t="shared" ref="S45:AE45" si="64">S26/S$37</f>
        <v>0.38836564623808184</v>
      </c>
      <c r="T45" s="495">
        <f t="shared" si="64"/>
        <v>0.42024087549537892</v>
      </c>
      <c r="U45" s="495">
        <f t="shared" si="64"/>
        <v>0.41046978876103268</v>
      </c>
      <c r="V45" s="495">
        <f t="shared" si="64"/>
        <v>0.33701430182957909</v>
      </c>
      <c r="W45" s="495">
        <f t="shared" si="64"/>
        <v>0.31233625713298718</v>
      </c>
      <c r="X45" s="495">
        <f t="shared" si="64"/>
        <v>0.29948505469045361</v>
      </c>
      <c r="Y45" s="495">
        <f t="shared" si="64"/>
        <v>0.33565768385161338</v>
      </c>
      <c r="Z45" s="495">
        <f t="shared" si="64"/>
        <v>0.40005756222367111</v>
      </c>
      <c r="AA45" s="495">
        <f t="shared" si="64"/>
        <v>0.42403589593128249</v>
      </c>
      <c r="AB45" s="495">
        <f t="shared" si="64"/>
        <v>0.44454833892848911</v>
      </c>
      <c r="AC45" s="495">
        <f t="shared" si="64"/>
        <v>0.4073107126818627</v>
      </c>
      <c r="AD45" s="495">
        <f t="shared" si="64"/>
        <v>0.47890034944437887</v>
      </c>
      <c r="AE45" s="495">
        <f t="shared" si="64"/>
        <v>0.51891431350227646</v>
      </c>
      <c r="AF45" s="495">
        <f t="shared" ref="AF45" si="65">AF26/AF$37</f>
        <v>0.46184113643004382</v>
      </c>
      <c r="AG45" s="496">
        <f t="shared" si="53"/>
        <v>4.0948614570607278E-2</v>
      </c>
    </row>
    <row r="46" spans="1:33" s="381" customFormat="1" x14ac:dyDescent="0.25">
      <c r="A46" s="381">
        <v>0.4</v>
      </c>
      <c r="B46" s="393">
        <f t="shared" ref="B46:N46" si="66">B27/B$37</f>
        <v>0.60653889515219839</v>
      </c>
      <c r="C46" s="393">
        <f t="shared" si="66"/>
        <v>0.59599703484062272</v>
      </c>
      <c r="D46" s="393">
        <f t="shared" si="66"/>
        <v>0.59000793021411579</v>
      </c>
      <c r="E46" s="393">
        <f t="shared" si="66"/>
        <v>0.56946826758147517</v>
      </c>
      <c r="F46" s="393">
        <f t="shared" si="66"/>
        <v>0.54545454545454541</v>
      </c>
      <c r="G46" s="393">
        <f t="shared" si="66"/>
        <v>0.584733893557423</v>
      </c>
      <c r="H46" s="393">
        <f t="shared" si="66"/>
        <v>0.59482102056359487</v>
      </c>
      <c r="I46" s="393">
        <f t="shared" si="66"/>
        <v>0.62326656394453006</v>
      </c>
      <c r="J46" s="393">
        <f t="shared" si="66"/>
        <v>0.64080459770114939</v>
      </c>
      <c r="K46" s="393">
        <f t="shared" si="66"/>
        <v>0.68983957219251335</v>
      </c>
      <c r="L46" s="393">
        <f t="shared" si="66"/>
        <v>0.67485549132947975</v>
      </c>
      <c r="M46" s="393">
        <f t="shared" si="66"/>
        <v>0.70806566738044252</v>
      </c>
      <c r="N46" s="393">
        <f t="shared" si="66"/>
        <v>0.68304668304668303</v>
      </c>
      <c r="O46" s="393">
        <f t="shared" ref="O46" si="67">O27/O$37</f>
        <v>0.6117734724292101</v>
      </c>
      <c r="P46" s="496">
        <f t="shared" si="50"/>
        <v>3.1014247859620703E-2</v>
      </c>
      <c r="R46" s="381">
        <v>0.4</v>
      </c>
      <c r="S46" s="495">
        <f t="shared" ref="S46:AE46" si="68">S27/S$37</f>
        <v>0.4691116259408446</v>
      </c>
      <c r="T46" s="495">
        <f t="shared" si="68"/>
        <v>0.44660639685181486</v>
      </c>
      <c r="U46" s="495">
        <f t="shared" si="68"/>
        <v>0.48282344604037619</v>
      </c>
      <c r="V46" s="495">
        <f t="shared" si="68"/>
        <v>0.39618794771870175</v>
      </c>
      <c r="W46" s="495">
        <f t="shared" si="68"/>
        <v>0.3670425301620367</v>
      </c>
      <c r="X46" s="495">
        <f t="shared" si="68"/>
        <v>0.33186491075718849</v>
      </c>
      <c r="Y46" s="495">
        <f t="shared" si="68"/>
        <v>0.37958235349413638</v>
      </c>
      <c r="Z46" s="495">
        <f t="shared" si="68"/>
        <v>0.4229183464319366</v>
      </c>
      <c r="AA46" s="495">
        <f t="shared" si="68"/>
        <v>0.45155381048584198</v>
      </c>
      <c r="AB46" s="495">
        <f t="shared" si="68"/>
        <v>0.59443280414369859</v>
      </c>
      <c r="AC46" s="495">
        <f t="shared" si="68"/>
        <v>0.43902990020363014</v>
      </c>
      <c r="AD46" s="495">
        <f t="shared" si="68"/>
        <v>0.5202058856313384</v>
      </c>
      <c r="AE46" s="495">
        <f t="shared" si="68"/>
        <v>0.54944615262088126</v>
      </c>
      <c r="AF46" s="495">
        <f t="shared" ref="AF46" si="69">AF27/AF$37</f>
        <v>0.49278364648659739</v>
      </c>
      <c r="AG46" s="496">
        <f t="shared" si="53"/>
        <v>3.1014247859620703E-2</v>
      </c>
    </row>
    <row r="47" spans="1:33" s="381" customFormat="1" x14ac:dyDescent="0.25">
      <c r="A47" s="381">
        <v>0.5</v>
      </c>
      <c r="B47" s="393">
        <f t="shared" ref="B47:N47" si="70">B28/B$37</f>
        <v>0.6313416009019166</v>
      </c>
      <c r="C47" s="393">
        <f t="shared" si="70"/>
        <v>0.625648628613788</v>
      </c>
      <c r="D47" s="393">
        <f t="shared" si="70"/>
        <v>0.61221252973830298</v>
      </c>
      <c r="E47" s="393">
        <f t="shared" si="70"/>
        <v>0.59948542024013718</v>
      </c>
      <c r="F47" s="393">
        <f t="shared" si="70"/>
        <v>0.57944664031620552</v>
      </c>
      <c r="G47" s="393">
        <f t="shared" si="70"/>
        <v>0.61344537815126055</v>
      </c>
      <c r="H47" s="393">
        <f t="shared" si="70"/>
        <v>0.61538461538461542</v>
      </c>
      <c r="I47" s="393">
        <f t="shared" si="70"/>
        <v>0.66332819722650227</v>
      </c>
      <c r="J47" s="393">
        <f t="shared" si="70"/>
        <v>0.67169540229885061</v>
      </c>
      <c r="K47" s="393">
        <f t="shared" si="70"/>
        <v>0.71323529411764708</v>
      </c>
      <c r="L47" s="393">
        <f t="shared" si="70"/>
        <v>0.70086705202312138</v>
      </c>
      <c r="M47" s="393">
        <f t="shared" si="70"/>
        <v>0.73590292648108491</v>
      </c>
      <c r="N47" s="393">
        <f t="shared" si="70"/>
        <v>0.70352170352170351</v>
      </c>
      <c r="O47" s="393">
        <f t="shared" ref="O47" si="71">O28/O$37</f>
        <v>0.63263785394932937</v>
      </c>
      <c r="P47" s="496">
        <f t="shared" si="50"/>
        <v>2.3373891996774976E-2</v>
      </c>
      <c r="R47" s="381">
        <v>0.5</v>
      </c>
      <c r="S47" s="495">
        <f t="shared" ref="S47:AE47" si="72">S28/S$37</f>
        <v>0.51435797425750707</v>
      </c>
      <c r="T47" s="495">
        <f t="shared" si="72"/>
        <v>0.47828231877633665</v>
      </c>
      <c r="U47" s="495">
        <f t="shared" si="72"/>
        <v>0.52571842270070945</v>
      </c>
      <c r="V47" s="495">
        <f t="shared" si="72"/>
        <v>0.42312179950024287</v>
      </c>
      <c r="W47" s="495">
        <f t="shared" si="72"/>
        <v>0.39501169868430219</v>
      </c>
      <c r="X47" s="495">
        <f t="shared" si="72"/>
        <v>0.38410870634604821</v>
      </c>
      <c r="Y47" s="495">
        <f t="shared" si="72"/>
        <v>0.4031180297177126</v>
      </c>
      <c r="Z47" s="495">
        <f t="shared" si="72"/>
        <v>0.50337072162640928</v>
      </c>
      <c r="AA47" s="495">
        <f t="shared" si="72"/>
        <v>0.52804061235796396</v>
      </c>
      <c r="AB47" s="495">
        <f t="shared" si="72"/>
        <v>0.61115750904303623</v>
      </c>
      <c r="AC47" s="495">
        <f t="shared" si="72"/>
        <v>0.58771359171191506</v>
      </c>
      <c r="AD47" s="495">
        <f t="shared" si="72"/>
        <v>0.56455980087268598</v>
      </c>
      <c r="AE47" s="495">
        <f t="shared" si="72"/>
        <v>0.57658203873980773</v>
      </c>
      <c r="AF47" s="495">
        <f t="shared" ref="AF47" si="73">AF28/AF$37</f>
        <v>0.51985834278608178</v>
      </c>
      <c r="AG47" s="496">
        <f t="shared" si="53"/>
        <v>2.3373891996774976E-2</v>
      </c>
    </row>
    <row r="48" spans="1:33" s="381" customFormat="1" x14ac:dyDescent="0.25">
      <c r="A48" s="381">
        <v>0.6</v>
      </c>
      <c r="B48" s="393">
        <f t="shared" ref="B48:N48" si="74">B29/B$37</f>
        <v>0.6595264937993236</v>
      </c>
      <c r="C48" s="393">
        <f t="shared" si="74"/>
        <v>0.66345441067457378</v>
      </c>
      <c r="D48" s="393">
        <f t="shared" si="74"/>
        <v>0.65424266455194291</v>
      </c>
      <c r="E48" s="393">
        <f t="shared" si="74"/>
        <v>0.62006861063464835</v>
      </c>
      <c r="F48" s="393">
        <f t="shared" si="74"/>
        <v>0.6237154150197628</v>
      </c>
      <c r="G48" s="393">
        <f t="shared" si="74"/>
        <v>0.64145658263305327</v>
      </c>
      <c r="H48" s="393">
        <f t="shared" si="74"/>
        <v>0.65498857578065495</v>
      </c>
      <c r="I48" s="393">
        <f t="shared" si="74"/>
        <v>0.69414483821263484</v>
      </c>
      <c r="J48" s="393">
        <f t="shared" si="74"/>
        <v>0.69181034482758619</v>
      </c>
      <c r="K48" s="393">
        <f t="shared" si="74"/>
        <v>0.73262032085561501</v>
      </c>
      <c r="L48" s="393">
        <f t="shared" si="74"/>
        <v>0.72832369942196529</v>
      </c>
      <c r="M48" s="393">
        <f t="shared" si="74"/>
        <v>0.76088508208422556</v>
      </c>
      <c r="N48" s="393">
        <f t="shared" si="74"/>
        <v>0.72317772317772322</v>
      </c>
      <c r="O48" s="393">
        <f t="shared" ref="O48" si="75">O29/O$37</f>
        <v>0.66169895678092394</v>
      </c>
      <c r="P48" s="496">
        <f t="shared" si="50"/>
        <v>1.7173315355486718E-2</v>
      </c>
      <c r="R48" s="381">
        <v>0.6</v>
      </c>
      <c r="S48" s="495">
        <f t="shared" ref="S48:AE48" si="76">S29/S$37</f>
        <v>0.55619975370831209</v>
      </c>
      <c r="T48" s="495">
        <f t="shared" si="76"/>
        <v>0.5488944787625063</v>
      </c>
      <c r="U48" s="495">
        <f t="shared" si="76"/>
        <v>0.57020890362274967</v>
      </c>
      <c r="V48" s="495">
        <f t="shared" si="76"/>
        <v>0.46931630846676786</v>
      </c>
      <c r="W48" s="495">
        <f t="shared" si="76"/>
        <v>0.50118759628425802</v>
      </c>
      <c r="X48" s="495">
        <f t="shared" si="76"/>
        <v>0.4199827319493572</v>
      </c>
      <c r="Y48" s="495">
        <f t="shared" si="76"/>
        <v>0.43666132697396265</v>
      </c>
      <c r="Z48" s="495">
        <f t="shared" si="76"/>
        <v>0.5299683647917951</v>
      </c>
      <c r="AA48" s="495">
        <f t="shared" si="76"/>
        <v>0.549323498331867</v>
      </c>
      <c r="AB48" s="495">
        <f t="shared" si="76"/>
        <v>0.67139717830527978</v>
      </c>
      <c r="AC48" s="495">
        <f t="shared" si="76"/>
        <v>0.609768339285644</v>
      </c>
      <c r="AD48" s="495">
        <f t="shared" si="76"/>
        <v>0.60891371611403367</v>
      </c>
      <c r="AE48" s="495">
        <f t="shared" si="76"/>
        <v>0.60927205359652603</v>
      </c>
      <c r="AF48" s="495">
        <f t="shared" ref="AF48" si="77">AF29/AF$37</f>
        <v>0.56844775310926354</v>
      </c>
      <c r="AG48" s="496">
        <f t="shared" si="53"/>
        <v>1.7173315355486718E-2</v>
      </c>
    </row>
    <row r="49" spans="1:33" s="381" customFormat="1" x14ac:dyDescent="0.25">
      <c r="A49" s="381">
        <v>0.7</v>
      </c>
      <c r="B49" s="393">
        <f t="shared" ref="B49:N49" si="78">B30/B$37</f>
        <v>0.69334836527621191</v>
      </c>
      <c r="C49" s="393">
        <f t="shared" si="78"/>
        <v>0.68717568569310605</v>
      </c>
      <c r="D49" s="393">
        <f t="shared" si="78"/>
        <v>0.68279143536875497</v>
      </c>
      <c r="E49" s="393">
        <f t="shared" si="78"/>
        <v>0.65094339622641506</v>
      </c>
      <c r="F49" s="393">
        <f t="shared" si="78"/>
        <v>0.66245059288537544</v>
      </c>
      <c r="G49" s="393">
        <f t="shared" si="78"/>
        <v>0.67226890756302526</v>
      </c>
      <c r="H49" s="393">
        <f t="shared" si="78"/>
        <v>0.68469154607768468</v>
      </c>
      <c r="I49" s="393">
        <f t="shared" si="78"/>
        <v>0.71802773497688754</v>
      </c>
      <c r="J49" s="393">
        <f t="shared" si="78"/>
        <v>0.7227011494252874</v>
      </c>
      <c r="K49" s="393">
        <f t="shared" si="78"/>
        <v>0.75200534759358284</v>
      </c>
      <c r="L49" s="393">
        <f t="shared" si="78"/>
        <v>0.7480732177263969</v>
      </c>
      <c r="M49" s="393">
        <f t="shared" si="78"/>
        <v>0.78729478943611708</v>
      </c>
      <c r="N49" s="393">
        <f t="shared" si="78"/>
        <v>0.74774774774774777</v>
      </c>
      <c r="O49" s="393">
        <f t="shared" ref="O49" si="79">O30/O$37</f>
        <v>0.68405365126676598</v>
      </c>
      <c r="P49" s="496">
        <f t="shared" si="50"/>
        <v>1.1960121845602023E-2</v>
      </c>
      <c r="R49" s="381">
        <v>0.7</v>
      </c>
      <c r="S49" s="495">
        <f t="shared" ref="S49:AE49" si="80">S30/S$37</f>
        <v>0.6002685748888984</v>
      </c>
      <c r="T49" s="495">
        <f t="shared" si="80"/>
        <v>0.60248124932012903</v>
      </c>
      <c r="U49" s="495">
        <f t="shared" si="80"/>
        <v>0.62664475630063765</v>
      </c>
      <c r="V49" s="495">
        <f t="shared" si="80"/>
        <v>0.54486837420020129</v>
      </c>
      <c r="W49" s="495">
        <f t="shared" si="80"/>
        <v>0.57545571118578165</v>
      </c>
      <c r="X49" s="495">
        <f t="shared" si="80"/>
        <v>0.4826752866559888</v>
      </c>
      <c r="Y49" s="495">
        <f t="shared" si="80"/>
        <v>0.57941650331216243</v>
      </c>
      <c r="Z49" s="495">
        <f t="shared" si="80"/>
        <v>0.6005290545115376</v>
      </c>
      <c r="AA49" s="495">
        <f t="shared" si="80"/>
        <v>0.57445797146831501</v>
      </c>
      <c r="AB49" s="495">
        <f t="shared" si="80"/>
        <v>0.6920216074425225</v>
      </c>
      <c r="AC49" s="495">
        <f t="shared" si="80"/>
        <v>0.6366966078588111</v>
      </c>
      <c r="AD49" s="495">
        <f t="shared" si="80"/>
        <v>0.63276728221462097</v>
      </c>
      <c r="AE49" s="495">
        <f t="shared" si="80"/>
        <v>0.6406608154346759</v>
      </c>
      <c r="AF49" s="495">
        <f t="shared" ref="AF49" si="81">AF30/AF$37</f>
        <v>0.61667455589272013</v>
      </c>
      <c r="AG49" s="496">
        <f t="shared" si="53"/>
        <v>1.1960121845602023E-2</v>
      </c>
    </row>
    <row r="50" spans="1:33" s="381" customFormat="1" x14ac:dyDescent="0.25">
      <c r="A50" s="381">
        <v>0.8</v>
      </c>
      <c r="B50" s="393">
        <f t="shared" ref="B50:N50" si="82">B31/B$37</f>
        <v>0.71025930101465617</v>
      </c>
      <c r="C50" s="393">
        <f t="shared" si="82"/>
        <v>0.69829503335804299</v>
      </c>
      <c r="D50" s="393">
        <f t="shared" si="82"/>
        <v>0.7010309278350515</v>
      </c>
      <c r="E50" s="393">
        <f t="shared" si="82"/>
        <v>0.67324185248713553</v>
      </c>
      <c r="F50" s="393">
        <f t="shared" si="82"/>
        <v>0.68221343873517781</v>
      </c>
      <c r="G50" s="393">
        <f t="shared" si="82"/>
        <v>0.68627450980392157</v>
      </c>
      <c r="H50" s="393">
        <f t="shared" si="82"/>
        <v>0.70601675552170606</v>
      </c>
      <c r="I50" s="393">
        <f t="shared" si="82"/>
        <v>0.73574730354391371</v>
      </c>
      <c r="J50" s="393">
        <f t="shared" si="82"/>
        <v>0.73132183908045978</v>
      </c>
      <c r="K50" s="393">
        <f t="shared" si="82"/>
        <v>0.76136363636363635</v>
      </c>
      <c r="L50" s="393">
        <f t="shared" si="82"/>
        <v>0.76637764932562624</v>
      </c>
      <c r="M50" s="393">
        <f t="shared" si="82"/>
        <v>0.79871520342612423</v>
      </c>
      <c r="N50" s="393">
        <f t="shared" si="82"/>
        <v>0.76167076167076164</v>
      </c>
      <c r="O50" s="393">
        <f t="shared" ref="O50" si="83">O31/O$37</f>
        <v>0.69299552906110284</v>
      </c>
      <c r="P50" s="496">
        <f t="shared" si="50"/>
        <v>7.4658498937647533E-3</v>
      </c>
      <c r="R50" s="381">
        <v>0.8</v>
      </c>
      <c r="S50" s="495">
        <f t="shared" ref="S50:AE50" si="84">S31/S$37</f>
        <v>0.63307185454142678</v>
      </c>
      <c r="T50" s="495">
        <f t="shared" si="84"/>
        <v>0.61867818811980113</v>
      </c>
      <c r="U50" s="495">
        <f t="shared" si="84"/>
        <v>0.64516202039432247</v>
      </c>
      <c r="V50" s="495">
        <f t="shared" si="84"/>
        <v>0.60721203683338409</v>
      </c>
      <c r="W50" s="495">
        <f t="shared" si="84"/>
        <v>0.59738767966112072</v>
      </c>
      <c r="X50" s="495">
        <f t="shared" si="84"/>
        <v>0.53032162823302886</v>
      </c>
      <c r="Y50" s="495">
        <f t="shared" si="84"/>
        <v>0.640545001898007</v>
      </c>
      <c r="Z50" s="495">
        <f t="shared" si="84"/>
        <v>0.62536817581474913</v>
      </c>
      <c r="AA50" s="495">
        <f t="shared" si="84"/>
        <v>0.61280971065065382</v>
      </c>
      <c r="AB50" s="495">
        <f t="shared" si="84"/>
        <v>0.71795529556559012</v>
      </c>
      <c r="AC50" s="495">
        <f t="shared" si="84"/>
        <v>0.66222064156773341</v>
      </c>
      <c r="AD50" s="495">
        <f t="shared" si="84"/>
        <v>0.6448845889558138</v>
      </c>
      <c r="AE50" s="495">
        <f t="shared" si="84"/>
        <v>0.67163698485230416</v>
      </c>
      <c r="AF50" s="495">
        <f t="shared" ref="AF50" si="85">AF31/AF$37</f>
        <v>0.63250841846072214</v>
      </c>
      <c r="AG50" s="496">
        <f t="shared" si="53"/>
        <v>7.4658498937647533E-3</v>
      </c>
    </row>
    <row r="51" spans="1:33" s="381" customFormat="1" x14ac:dyDescent="0.25">
      <c r="A51" s="381">
        <v>0.85</v>
      </c>
      <c r="B51" s="393">
        <f t="shared" ref="B51:N51" si="86">B32/B$37</f>
        <v>0.72604284103720407</v>
      </c>
      <c r="C51" s="393">
        <f t="shared" si="86"/>
        <v>0.71386212008895478</v>
      </c>
      <c r="D51" s="393">
        <f t="shared" si="86"/>
        <v>0.71927042030134813</v>
      </c>
      <c r="E51" s="393">
        <f t="shared" si="86"/>
        <v>0.6938250428816467</v>
      </c>
      <c r="F51" s="393">
        <f t="shared" si="86"/>
        <v>0.70434782608695656</v>
      </c>
      <c r="G51" s="393">
        <f t="shared" si="86"/>
        <v>0.70308123249299714</v>
      </c>
      <c r="H51" s="393">
        <f t="shared" si="86"/>
        <v>0.72734196496572734</v>
      </c>
      <c r="I51" s="393">
        <f t="shared" si="86"/>
        <v>0.74730354391371345</v>
      </c>
      <c r="J51" s="393">
        <f t="shared" si="86"/>
        <v>0.74425287356321834</v>
      </c>
      <c r="K51" s="393">
        <f t="shared" si="86"/>
        <v>0.77272727272727271</v>
      </c>
      <c r="L51" s="393">
        <f t="shared" si="86"/>
        <v>0.78034682080924855</v>
      </c>
      <c r="M51" s="393">
        <f t="shared" si="86"/>
        <v>0.81299072091363311</v>
      </c>
      <c r="N51" s="393">
        <f t="shared" si="86"/>
        <v>0.77067977067977067</v>
      </c>
      <c r="O51" s="393">
        <f t="shared" ref="O51" si="87">O32/O$37</f>
        <v>0.70640834575260802</v>
      </c>
      <c r="P51" s="496">
        <f t="shared" si="50"/>
        <v>5.4319977397727648E-3</v>
      </c>
      <c r="R51" s="381">
        <v>0.85</v>
      </c>
      <c r="S51" s="495">
        <f t="shared" ref="S51:AE51" si="88">S32/S$37</f>
        <v>0.65405015071217265</v>
      </c>
      <c r="T51" s="495">
        <f t="shared" si="88"/>
        <v>0.64142331942313879</v>
      </c>
      <c r="U51" s="495">
        <f t="shared" si="88"/>
        <v>0.67021494693785599</v>
      </c>
      <c r="V51" s="495">
        <f t="shared" si="88"/>
        <v>0.66691401884651669</v>
      </c>
      <c r="W51" s="495">
        <f t="shared" si="88"/>
        <v>0.63558040433376539</v>
      </c>
      <c r="X51" s="495">
        <f t="shared" si="88"/>
        <v>0.55322925785013144</v>
      </c>
      <c r="Y51" s="495">
        <f t="shared" si="88"/>
        <v>0.68922817741846998</v>
      </c>
      <c r="Z51" s="495">
        <f t="shared" si="88"/>
        <v>0.64114276097708423</v>
      </c>
      <c r="AA51" s="495">
        <f t="shared" si="88"/>
        <v>0.64596121401165851</v>
      </c>
      <c r="AB51" s="495">
        <f t="shared" si="88"/>
        <v>0.74470579276339999</v>
      </c>
      <c r="AC51" s="495">
        <f t="shared" si="88"/>
        <v>0.68154952146381043</v>
      </c>
      <c r="AD51" s="495">
        <f t="shared" si="88"/>
        <v>0.66652808024196974</v>
      </c>
      <c r="AE51" s="495">
        <f t="shared" si="88"/>
        <v>0.68423692261746649</v>
      </c>
      <c r="AF51" s="495">
        <f t="shared" ref="AF51" si="89">AF32/AF$37</f>
        <v>0.65535269346341207</v>
      </c>
      <c r="AG51" s="496">
        <f t="shared" si="53"/>
        <v>5.4319977397727648E-3</v>
      </c>
    </row>
    <row r="52" spans="1:33" s="381" customFormat="1" x14ac:dyDescent="0.25">
      <c r="A52" s="381">
        <v>0.9</v>
      </c>
      <c r="B52" s="393">
        <f t="shared" ref="B52:N52" si="90">B33/B$37</f>
        <v>0.74859075535512964</v>
      </c>
      <c r="C52" s="393">
        <f t="shared" si="90"/>
        <v>0.73239436619718312</v>
      </c>
      <c r="D52" s="393">
        <f t="shared" si="90"/>
        <v>0.74623314829500398</v>
      </c>
      <c r="E52" s="393">
        <f t="shared" si="90"/>
        <v>0.71698113207547165</v>
      </c>
      <c r="F52" s="393">
        <f t="shared" si="90"/>
        <v>0.72964426877470356</v>
      </c>
      <c r="G52" s="393">
        <f t="shared" si="90"/>
        <v>0.73179271708683469</v>
      </c>
      <c r="H52" s="393">
        <f t="shared" si="90"/>
        <v>0.7433358720487433</v>
      </c>
      <c r="I52" s="393">
        <f t="shared" si="90"/>
        <v>0.76348228043143296</v>
      </c>
      <c r="J52" s="393">
        <f t="shared" si="90"/>
        <v>0.76293103448275867</v>
      </c>
      <c r="K52" s="393">
        <f t="shared" si="90"/>
        <v>0.78342245989304815</v>
      </c>
      <c r="L52" s="393">
        <f t="shared" si="90"/>
        <v>0.78998073217726394</v>
      </c>
      <c r="M52" s="393">
        <f t="shared" si="90"/>
        <v>0.82798001427551748</v>
      </c>
      <c r="N52" s="393">
        <f t="shared" si="90"/>
        <v>0.78787878787878785</v>
      </c>
      <c r="O52" s="393">
        <f t="shared" ref="O52" si="91">O33/O$37</f>
        <v>0.7235469448584203</v>
      </c>
      <c r="P52" s="496">
        <f t="shared" si="50"/>
        <v>3.5181915469957303E-3</v>
      </c>
      <c r="R52" s="381">
        <v>0.9</v>
      </c>
      <c r="S52" s="495">
        <f t="shared" ref="S52:AE52" si="92">S33/S$37</f>
        <v>0.68440736854382966</v>
      </c>
      <c r="T52" s="495">
        <f t="shared" si="92"/>
        <v>0.68061542195412916</v>
      </c>
      <c r="U52" s="495">
        <f t="shared" si="92"/>
        <v>0.70382345227581433</v>
      </c>
      <c r="V52" s="495">
        <f t="shared" si="92"/>
        <v>0.68710591071695815</v>
      </c>
      <c r="W52" s="495">
        <f t="shared" si="92"/>
        <v>0.68900963437641227</v>
      </c>
      <c r="X52" s="495">
        <f t="shared" si="92"/>
        <v>0.62469877021569153</v>
      </c>
      <c r="Y52" s="495">
        <f t="shared" si="92"/>
        <v>0.71276570945933859</v>
      </c>
      <c r="Z52" s="495">
        <f t="shared" si="92"/>
        <v>0.70686751557584748</v>
      </c>
      <c r="AA52" s="495">
        <f t="shared" si="92"/>
        <v>0.66827889274488395</v>
      </c>
      <c r="AB52" s="495">
        <f t="shared" si="92"/>
        <v>0.75840271507009716</v>
      </c>
      <c r="AC52" s="495">
        <f t="shared" si="92"/>
        <v>0.70798217773194994</v>
      </c>
      <c r="AD52" s="495">
        <f t="shared" si="92"/>
        <v>0.68344658399382396</v>
      </c>
      <c r="AE52" s="495">
        <f t="shared" si="92"/>
        <v>0.70051845428882231</v>
      </c>
      <c r="AF52" s="495">
        <f t="shared" ref="AF52:AF56" si="93">AF33/AF$37</f>
        <v>0.68049348288436196</v>
      </c>
      <c r="AG52" s="496">
        <f t="shared" si="53"/>
        <v>3.5181915469957303E-3</v>
      </c>
    </row>
    <row r="53" spans="1:33" s="381" customFormat="1" x14ac:dyDescent="0.25">
      <c r="A53" s="381">
        <v>0.95</v>
      </c>
      <c r="B53" s="393">
        <f t="shared" ref="B53:N55" si="94">B34/B$37</f>
        <v>0.77790304396843291</v>
      </c>
      <c r="C53" s="393">
        <f t="shared" si="94"/>
        <v>0.77168272794662718</v>
      </c>
      <c r="D53" s="393">
        <f t="shared" si="94"/>
        <v>0.77795400475812848</v>
      </c>
      <c r="E53" s="393">
        <f t="shared" si="94"/>
        <v>0.75042881646655235</v>
      </c>
      <c r="F53" s="393">
        <f t="shared" si="94"/>
        <v>0.78102766798418977</v>
      </c>
      <c r="G53" s="393">
        <f t="shared" si="94"/>
        <v>0.77170868347338939</v>
      </c>
      <c r="H53" s="393">
        <f t="shared" si="94"/>
        <v>0.76313785224676312</v>
      </c>
      <c r="I53" s="393">
        <f t="shared" si="94"/>
        <v>0.78505392912172578</v>
      </c>
      <c r="J53" s="393">
        <f t="shared" si="94"/>
        <v>0.7772988505747126</v>
      </c>
      <c r="K53" s="393">
        <f t="shared" si="94"/>
        <v>0.79745989304812837</v>
      </c>
      <c r="L53" s="393">
        <f t="shared" si="94"/>
        <v>0.80443159922928709</v>
      </c>
      <c r="M53" s="393">
        <f t="shared" si="94"/>
        <v>0.84653818700927908</v>
      </c>
      <c r="N53" s="393">
        <f t="shared" si="94"/>
        <v>0.79770679770679775</v>
      </c>
      <c r="O53" s="393">
        <f t="shared" ref="O53:O55" si="95">O34/O$37</f>
        <v>0.74441132637853946</v>
      </c>
      <c r="P53" s="496">
        <f t="shared" si="50"/>
        <v>1.7112389807880657E-3</v>
      </c>
      <c r="R53" s="381">
        <v>0.95</v>
      </c>
      <c r="S53" s="495">
        <f t="shared" ref="S53:AE53" si="96">S34/S$37</f>
        <v>0.79040413963387068</v>
      </c>
      <c r="T53" s="495">
        <f t="shared" si="96"/>
        <v>0.80287906933758957</v>
      </c>
      <c r="U53" s="495">
        <f t="shared" si="96"/>
        <v>0.79305962958700471</v>
      </c>
      <c r="V53" s="495">
        <f t="shared" si="96"/>
        <v>0.7837914214107925</v>
      </c>
      <c r="W53" s="495">
        <f t="shared" si="96"/>
        <v>0.79408526360745668</v>
      </c>
      <c r="X53" s="495">
        <f t="shared" si="96"/>
        <v>0.80023792339426014</v>
      </c>
      <c r="Y53" s="495">
        <f t="shared" si="96"/>
        <v>0.73778327592303361</v>
      </c>
      <c r="Z53" s="495">
        <f t="shared" si="96"/>
        <v>0.75500705155286807</v>
      </c>
      <c r="AA53" s="495">
        <f t="shared" si="96"/>
        <v>0.6908132479706649</v>
      </c>
      <c r="AB53" s="495">
        <f t="shared" si="96"/>
        <v>0.78842044856687621</v>
      </c>
      <c r="AC53" s="495">
        <f t="shared" si="96"/>
        <v>0.77133795072464695</v>
      </c>
      <c r="AD53" s="495">
        <f t="shared" si="96"/>
        <v>0.77108748180748343</v>
      </c>
      <c r="AE53" s="495">
        <f t="shared" si="96"/>
        <v>0.70997634208231952</v>
      </c>
      <c r="AF53" s="495">
        <f t="shared" si="93"/>
        <v>0.6987447290505322</v>
      </c>
      <c r="AG53" s="496">
        <f t="shared" ref="AG53:AG56" si="97">((1/R53)^(1/30))-1</f>
        <v>1.7112389807880657E-3</v>
      </c>
    </row>
    <row r="54" spans="1:33" s="381" customFormat="1" x14ac:dyDescent="0.25">
      <c r="A54" s="381">
        <v>1</v>
      </c>
      <c r="B54" s="393">
        <f t="shared" si="94"/>
        <v>0.94475760992108226</v>
      </c>
      <c r="C54" s="393">
        <f t="shared" si="94"/>
        <v>0.94069681245366943</v>
      </c>
      <c r="D54" s="393">
        <f t="shared" si="94"/>
        <v>0.94448850118953209</v>
      </c>
      <c r="E54" s="393">
        <f t="shared" si="94"/>
        <v>0.93910806174957118</v>
      </c>
      <c r="F54" s="393">
        <f t="shared" si="94"/>
        <v>0.94545454545454544</v>
      </c>
      <c r="G54" s="393">
        <f t="shared" si="94"/>
        <v>0.9418767507002801</v>
      </c>
      <c r="H54" s="393">
        <f t="shared" si="94"/>
        <v>0.91546077684691551</v>
      </c>
      <c r="I54" s="393">
        <f t="shared" si="94"/>
        <v>0.94144838212634818</v>
      </c>
      <c r="J54" s="393">
        <f t="shared" si="94"/>
        <v>0.92456896551724133</v>
      </c>
      <c r="K54" s="393">
        <f t="shared" si="94"/>
        <v>0.92112299465240643</v>
      </c>
      <c r="L54" s="393">
        <f t="shared" si="94"/>
        <v>0.94749518304431601</v>
      </c>
      <c r="M54" s="393">
        <f t="shared" si="94"/>
        <v>0.9771591720199857</v>
      </c>
      <c r="N54" s="393">
        <f t="shared" si="94"/>
        <v>0.98280098280098283</v>
      </c>
      <c r="O54" s="393">
        <f t="shared" si="95"/>
        <v>0.97093889716840531</v>
      </c>
      <c r="P54" s="381">
        <v>0</v>
      </c>
      <c r="R54" s="381">
        <v>1</v>
      </c>
      <c r="S54" s="495">
        <f t="shared" ref="S54:AE54" si="98">S35/S$37</f>
        <v>0.97975237689632999</v>
      </c>
      <c r="T54" s="495">
        <f t="shared" si="98"/>
        <v>0.98006328559918188</v>
      </c>
      <c r="U54" s="495">
        <f t="shared" si="98"/>
        <v>0.97973206536771096</v>
      </c>
      <c r="V54" s="495">
        <f t="shared" si="98"/>
        <v>0.98138913179054144</v>
      </c>
      <c r="W54" s="495">
        <f t="shared" si="98"/>
        <v>0.98058075213794915</v>
      </c>
      <c r="X54" s="495">
        <f t="shared" si="98"/>
        <v>0.94735645177248906</v>
      </c>
      <c r="Y54" s="495">
        <f t="shared" si="98"/>
        <v>0.93031974452275956</v>
      </c>
      <c r="Z54" s="495">
        <f t="shared" si="98"/>
        <v>0.9697665339709004</v>
      </c>
      <c r="AA54" s="495">
        <f t="shared" si="98"/>
        <v>0.91832356515403057</v>
      </c>
      <c r="AB54" s="495">
        <f t="shared" si="98"/>
        <v>0.90787877574793552</v>
      </c>
      <c r="AC54" s="495">
        <f t="shared" si="98"/>
        <v>0.93323797036700162</v>
      </c>
      <c r="AD54" s="495">
        <f t="shared" si="98"/>
        <v>0.94027251932602585</v>
      </c>
      <c r="AE54" s="495">
        <f t="shared" si="98"/>
        <v>0.96705315794583258</v>
      </c>
      <c r="AF54" s="495">
        <f t="shared" si="93"/>
        <v>0.96465692484903953</v>
      </c>
      <c r="AG54" s="496">
        <f t="shared" si="97"/>
        <v>0</v>
      </c>
    </row>
    <row r="55" spans="1:33" s="381" customFormat="1" x14ac:dyDescent="0.25">
      <c r="A55" s="381">
        <v>1.1000000000000001</v>
      </c>
      <c r="B55" s="393">
        <f t="shared" si="94"/>
        <v>0.99436302142051858</v>
      </c>
      <c r="C55" s="393">
        <f t="shared" si="94"/>
        <v>0.98962194217939214</v>
      </c>
      <c r="D55" s="393">
        <f t="shared" si="94"/>
        <v>0.98572561459159402</v>
      </c>
      <c r="E55" s="393">
        <f t="shared" si="94"/>
        <v>0.98885077186963977</v>
      </c>
      <c r="F55" s="393">
        <f t="shared" si="94"/>
        <v>0.99288537549407119</v>
      </c>
      <c r="G55" s="393">
        <f t="shared" si="94"/>
        <v>0.99509803921568629</v>
      </c>
      <c r="H55" s="393">
        <f t="shared" si="94"/>
        <v>0.98705255140898707</v>
      </c>
      <c r="I55" s="393">
        <f t="shared" si="94"/>
        <v>0.99229583975346691</v>
      </c>
      <c r="J55" s="393">
        <f t="shared" si="94"/>
        <v>0.9920977011494253</v>
      </c>
      <c r="K55" s="393">
        <f t="shared" si="94"/>
        <v>0.98796791443850263</v>
      </c>
      <c r="L55" s="393">
        <f t="shared" si="94"/>
        <v>0.99084778420038533</v>
      </c>
      <c r="M55" s="393">
        <f t="shared" si="94"/>
        <v>0.99571734475374729</v>
      </c>
      <c r="N55" s="393">
        <f t="shared" si="94"/>
        <v>0.99754299754299758</v>
      </c>
      <c r="O55" s="393">
        <f t="shared" si="95"/>
        <v>0.99925484351713856</v>
      </c>
      <c r="P55" s="381">
        <v>0</v>
      </c>
      <c r="R55" s="381">
        <v>1.1000000000000001</v>
      </c>
      <c r="S55" s="495">
        <f t="shared" ref="S55:AE55" si="99">S36/S$37</f>
        <v>0.99986574564223984</v>
      </c>
      <c r="T55" s="495">
        <f t="shared" si="99"/>
        <v>0.99868331335959415</v>
      </c>
      <c r="U55" s="495">
        <f t="shared" si="99"/>
        <v>0.99809664395022779</v>
      </c>
      <c r="V55" s="495">
        <f t="shared" si="99"/>
        <v>0.99879230709762079</v>
      </c>
      <c r="W55" s="495">
        <f t="shared" si="99"/>
        <v>0.99981403187009876</v>
      </c>
      <c r="X55" s="495">
        <f t="shared" si="99"/>
        <v>0.99960024736134878</v>
      </c>
      <c r="Y55" s="495">
        <f t="shared" si="99"/>
        <v>0.99657278790023174</v>
      </c>
      <c r="Z55" s="495">
        <f t="shared" si="99"/>
        <v>0.99944159039509117</v>
      </c>
      <c r="AA55" s="495">
        <f t="shared" si="99"/>
        <v>0.99784383792193077</v>
      </c>
      <c r="AB55" s="495">
        <f t="shared" si="99"/>
        <v>0.9950731444766745</v>
      </c>
      <c r="AC55" s="495">
        <f t="shared" si="99"/>
        <v>0.99857619257980901</v>
      </c>
      <c r="AD55" s="495">
        <f t="shared" si="99"/>
        <v>0.99651511287948735</v>
      </c>
      <c r="AE55" s="495">
        <f t="shared" si="99"/>
        <v>0.99974317280255087</v>
      </c>
      <c r="AF55" s="495">
        <f t="shared" si="93"/>
        <v>0.99970898702247912</v>
      </c>
      <c r="AG55" s="496">
        <f t="shared" si="97"/>
        <v>-3.1719646501420229E-3</v>
      </c>
    </row>
    <row r="56" spans="1:33" s="381" customFormat="1" x14ac:dyDescent="0.25">
      <c r="A56" s="381">
        <v>2</v>
      </c>
      <c r="B56" s="393">
        <f t="shared" ref="B56:N56" si="100">B37/B$37</f>
        <v>1</v>
      </c>
      <c r="C56" s="393">
        <f t="shared" si="100"/>
        <v>1</v>
      </c>
      <c r="D56" s="393">
        <f t="shared" si="100"/>
        <v>1</v>
      </c>
      <c r="E56" s="393">
        <f t="shared" si="100"/>
        <v>1</v>
      </c>
      <c r="F56" s="393">
        <f t="shared" si="100"/>
        <v>1</v>
      </c>
      <c r="G56" s="393">
        <f t="shared" si="100"/>
        <v>1</v>
      </c>
      <c r="H56" s="393">
        <f t="shared" si="100"/>
        <v>1</v>
      </c>
      <c r="I56" s="393">
        <f t="shared" si="100"/>
        <v>1</v>
      </c>
      <c r="J56" s="393">
        <f t="shared" si="100"/>
        <v>1</v>
      </c>
      <c r="K56" s="393">
        <f t="shared" si="100"/>
        <v>1</v>
      </c>
      <c r="L56" s="393">
        <f t="shared" si="100"/>
        <v>1</v>
      </c>
      <c r="M56" s="393">
        <f t="shared" si="100"/>
        <v>1</v>
      </c>
      <c r="N56" s="393">
        <f t="shared" si="100"/>
        <v>1</v>
      </c>
      <c r="O56" s="393">
        <f t="shared" ref="O56" si="101">O37/O$37</f>
        <v>1</v>
      </c>
      <c r="P56" s="381">
        <v>0</v>
      </c>
      <c r="R56" s="381">
        <v>2</v>
      </c>
      <c r="S56" s="495">
        <f t="shared" ref="S56:AE56" si="102">S37/S$37</f>
        <v>1</v>
      </c>
      <c r="T56" s="495">
        <f t="shared" si="102"/>
        <v>1</v>
      </c>
      <c r="U56" s="495">
        <f t="shared" si="102"/>
        <v>1</v>
      </c>
      <c r="V56" s="495">
        <f t="shared" si="102"/>
        <v>1</v>
      </c>
      <c r="W56" s="495">
        <f t="shared" si="102"/>
        <v>1</v>
      </c>
      <c r="X56" s="495">
        <f t="shared" si="102"/>
        <v>1</v>
      </c>
      <c r="Y56" s="495">
        <f t="shared" si="102"/>
        <v>1</v>
      </c>
      <c r="Z56" s="495">
        <f t="shared" si="102"/>
        <v>1</v>
      </c>
      <c r="AA56" s="495">
        <f t="shared" si="102"/>
        <v>1</v>
      </c>
      <c r="AB56" s="495">
        <f t="shared" si="102"/>
        <v>1</v>
      </c>
      <c r="AC56" s="495">
        <f t="shared" si="102"/>
        <v>1</v>
      </c>
      <c r="AD56" s="495">
        <f t="shared" si="102"/>
        <v>1</v>
      </c>
      <c r="AE56" s="495">
        <f t="shared" si="102"/>
        <v>1</v>
      </c>
      <c r="AF56" s="495">
        <f t="shared" si="93"/>
        <v>1</v>
      </c>
      <c r="AG56" s="496">
        <f t="shared" si="97"/>
        <v>-2.2840031565754093E-2</v>
      </c>
    </row>
    <row r="58" spans="1:33" ht="90" x14ac:dyDescent="0.25">
      <c r="A58" s="497" t="s">
        <v>668</v>
      </c>
      <c r="B58" s="499" t="s">
        <v>699</v>
      </c>
      <c r="C58" s="499" t="s">
        <v>700</v>
      </c>
      <c r="D58" s="499" t="s">
        <v>701</v>
      </c>
      <c r="E58" s="499" t="s">
        <v>702</v>
      </c>
      <c r="F58" s="498" t="s">
        <v>683</v>
      </c>
      <c r="I58" s="295"/>
      <c r="K58" s="295"/>
      <c r="R58" s="497" t="s">
        <v>668</v>
      </c>
      <c r="S58" s="499" t="s">
        <v>699</v>
      </c>
      <c r="T58" s="499" t="s">
        <v>700</v>
      </c>
      <c r="U58" s="499" t="s">
        <v>701</v>
      </c>
      <c r="V58" s="499" t="s">
        <v>702</v>
      </c>
      <c r="W58" s="498" t="s">
        <v>683</v>
      </c>
    </row>
    <row r="59" spans="1:33" x14ac:dyDescent="0.25">
      <c r="A59" s="381">
        <v>0</v>
      </c>
      <c r="B59" s="495">
        <f t="shared" ref="B59:B70" si="103">SUMPRODUCT(B41:G41,B$37:G$37)/SUM(B$37:G$37)</f>
        <v>0.35114192495921698</v>
      </c>
      <c r="C59" s="495">
        <f t="shared" ref="C59:C70" si="104">SUMPRODUCT(H41:K41,H$37:K$37)/SUM(H$37:K$37)</f>
        <v>0.41553009638116023</v>
      </c>
      <c r="D59" s="495">
        <f t="shared" ref="D59:D70" si="105">SUMPRODUCT(L41:M41,L$37:M$37)/SUM(L$37:M$37)</f>
        <v>0.45585274662065001</v>
      </c>
      <c r="E59" s="495">
        <f t="shared" ref="E59:E70" si="106">SUMPRODUCT(N41:O41,N$37:O$37)/SUM(N$37:O$37)</f>
        <v>0.27662895044869296</v>
      </c>
      <c r="F59" s="500">
        <f>F60+1</f>
        <v>1.1659144011798317</v>
      </c>
      <c r="I59" s="295"/>
      <c r="K59" s="295"/>
      <c r="R59" s="381">
        <v>0</v>
      </c>
      <c r="S59" s="495">
        <f t="shared" ref="S59:S70" si="107">SUMPRODUCT(S41:X41,S$37:X$37)/SUM(S$37:X$37)</f>
        <v>6.4134416475658512E-2</v>
      </c>
      <c r="T59" s="495">
        <f t="shared" ref="T59:T70" si="108">SUMPRODUCT(Y41:AB41,Y$37:AB$37)/SUM(Y$37:AB$37)</f>
        <v>0.10652927522643192</v>
      </c>
      <c r="U59" s="495">
        <f t="shared" ref="U59:U70" si="109">SUMPRODUCT(AC41:AD41,AC$37:AD$37)/SUM(AC$37:AD$37)</f>
        <v>0.19502167774755991</v>
      </c>
      <c r="V59" s="495">
        <f t="shared" ref="V59:V70" si="110">SUMPRODUCT(AE41:AF41,AE$37:AF$37)/SUM(AE$37:AF$37)</f>
        <v>9.8124887817666137E-2</v>
      </c>
      <c r="W59" s="500">
        <f>W60+1</f>
        <v>1.1659144011798317</v>
      </c>
    </row>
    <row r="60" spans="1:33" x14ac:dyDescent="0.25">
      <c r="A60" s="381">
        <v>0.01</v>
      </c>
      <c r="B60" s="495">
        <f t="shared" si="103"/>
        <v>0.42767808591625883</v>
      </c>
      <c r="C60" s="495">
        <f t="shared" si="104"/>
        <v>0.49627204946353881</v>
      </c>
      <c r="D60" s="495">
        <f t="shared" si="105"/>
        <v>0.54989933851021</v>
      </c>
      <c r="E60" s="495">
        <f t="shared" si="106"/>
        <v>0.49161139289894656</v>
      </c>
      <c r="F60" s="500">
        <f t="shared" ref="F60:F70" si="111">P42</f>
        <v>0.16591440117983169</v>
      </c>
      <c r="I60" s="295"/>
      <c r="K60" s="295"/>
      <c r="R60" s="381">
        <v>0.01</v>
      </c>
      <c r="S60" s="495">
        <f t="shared" si="107"/>
        <v>0.16950766364752479</v>
      </c>
      <c r="T60" s="495">
        <f t="shared" si="108"/>
        <v>0.19049030265475445</v>
      </c>
      <c r="U60" s="495">
        <f t="shared" si="109"/>
        <v>0.28127516774322869</v>
      </c>
      <c r="V60" s="495">
        <f t="shared" si="110"/>
        <v>0.25533478837121509</v>
      </c>
      <c r="W60" s="500">
        <f t="shared" ref="W60:W72" si="112">AG42</f>
        <v>0.16591440117983169</v>
      </c>
    </row>
    <row r="61" spans="1:33" x14ac:dyDescent="0.25">
      <c r="A61" s="381">
        <v>0.1</v>
      </c>
      <c r="B61" s="495">
        <f t="shared" si="103"/>
        <v>0.47879282218597063</v>
      </c>
      <c r="C61" s="495">
        <f t="shared" si="104"/>
        <v>0.54591743953446081</v>
      </c>
      <c r="D61" s="495">
        <f t="shared" si="105"/>
        <v>0.59850445786597639</v>
      </c>
      <c r="E61" s="495">
        <f t="shared" si="106"/>
        <v>0.54857588763168164</v>
      </c>
      <c r="F61" s="500">
        <f t="shared" si="111"/>
        <v>7.9775162327709648E-2</v>
      </c>
      <c r="R61" s="381">
        <v>0.1</v>
      </c>
      <c r="S61" s="495">
        <f t="shared" si="107"/>
        <v>0.24750347972711062</v>
      </c>
      <c r="T61" s="495">
        <f t="shared" si="108"/>
        <v>0.30196196460214436</v>
      </c>
      <c r="U61" s="495">
        <f t="shared" si="109"/>
        <v>0.3584514292421106</v>
      </c>
      <c r="V61" s="495">
        <f t="shared" si="110"/>
        <v>0.36396367845303818</v>
      </c>
      <c r="W61" s="500">
        <f t="shared" si="112"/>
        <v>7.9775162327709648E-2</v>
      </c>
    </row>
    <row r="62" spans="1:33" x14ac:dyDescent="0.25">
      <c r="A62" s="381">
        <v>0.2</v>
      </c>
      <c r="B62" s="495">
        <f t="shared" si="103"/>
        <v>0.51699293094072862</v>
      </c>
      <c r="C62" s="495">
        <f t="shared" si="104"/>
        <v>0.58210583742498634</v>
      </c>
      <c r="D62" s="495">
        <f t="shared" si="105"/>
        <v>0.63301696865113599</v>
      </c>
      <c r="E62" s="495">
        <f t="shared" si="106"/>
        <v>0.58681232930159966</v>
      </c>
      <c r="F62" s="500">
        <f t="shared" si="111"/>
        <v>5.511306353622758E-2</v>
      </c>
      <c r="R62" s="381">
        <v>0.2</v>
      </c>
      <c r="S62" s="495">
        <f t="shared" si="107"/>
        <v>0.30331348406838587</v>
      </c>
      <c r="T62" s="495">
        <f t="shared" si="108"/>
        <v>0.36919033337276574</v>
      </c>
      <c r="U62" s="495">
        <f t="shared" si="109"/>
        <v>0.40078540319219069</v>
      </c>
      <c r="V62" s="495">
        <f t="shared" si="110"/>
        <v>0.4413431617989943</v>
      </c>
      <c r="W62" s="500">
        <f t="shared" si="112"/>
        <v>5.511306353622758E-2</v>
      </c>
    </row>
    <row r="63" spans="1:33" x14ac:dyDescent="0.25">
      <c r="A63" s="381">
        <v>0.3</v>
      </c>
      <c r="B63" s="495">
        <f t="shared" si="103"/>
        <v>0.5508428493746601</v>
      </c>
      <c r="C63" s="495">
        <f t="shared" si="104"/>
        <v>0.61102018548827064</v>
      </c>
      <c r="D63" s="495">
        <f t="shared" si="105"/>
        <v>0.6617773943054357</v>
      </c>
      <c r="E63" s="495">
        <f t="shared" si="106"/>
        <v>0.61841591884510339</v>
      </c>
      <c r="F63" s="500">
        <f t="shared" si="111"/>
        <v>4.0948614570607278E-2</v>
      </c>
      <c r="R63" s="381">
        <v>0.3</v>
      </c>
      <c r="S63" s="495">
        <f t="shared" si="107"/>
        <v>0.35507971047804315</v>
      </c>
      <c r="T63" s="495">
        <f t="shared" si="108"/>
        <v>0.40914458583858532</v>
      </c>
      <c r="U63" s="495">
        <f t="shared" si="109"/>
        <v>0.44454636502822853</v>
      </c>
      <c r="V63" s="495">
        <f t="shared" si="110"/>
        <v>0.47758196961033578</v>
      </c>
      <c r="W63" s="500">
        <f t="shared" si="112"/>
        <v>4.0948614570607278E-2</v>
      </c>
    </row>
    <row r="64" spans="1:33" x14ac:dyDescent="0.25">
      <c r="A64" s="381">
        <v>0.4</v>
      </c>
      <c r="B64" s="495">
        <f t="shared" si="103"/>
        <v>0.58115823817292012</v>
      </c>
      <c r="C64" s="495">
        <f t="shared" si="104"/>
        <v>0.63902527732314962</v>
      </c>
      <c r="D64" s="495">
        <f t="shared" si="105"/>
        <v>0.68823698590739146</v>
      </c>
      <c r="E64" s="495">
        <f t="shared" si="106"/>
        <v>0.64572766289504491</v>
      </c>
      <c r="F64" s="500">
        <f t="shared" si="111"/>
        <v>3.1014247859620703E-2</v>
      </c>
      <c r="R64" s="381">
        <v>0.4</v>
      </c>
      <c r="S64" s="495">
        <f t="shared" si="107"/>
        <v>0.4071556259419512</v>
      </c>
      <c r="T64" s="495">
        <f t="shared" si="108"/>
        <v>0.47375289417881933</v>
      </c>
      <c r="U64" s="495">
        <f t="shared" si="109"/>
        <v>0.481251664539253</v>
      </c>
      <c r="V64" s="495">
        <f t="shared" si="110"/>
        <v>0.50841121625563646</v>
      </c>
      <c r="W64" s="500">
        <f t="shared" si="112"/>
        <v>3.1014247859620703E-2</v>
      </c>
    </row>
    <row r="65" spans="1:23" x14ac:dyDescent="0.25">
      <c r="A65" s="381">
        <v>0.5</v>
      </c>
      <c r="B65" s="495">
        <f t="shared" si="103"/>
        <v>0.60957041870581841</v>
      </c>
      <c r="C65" s="495">
        <f t="shared" si="104"/>
        <v>0.66757592289507184</v>
      </c>
      <c r="D65" s="495">
        <f t="shared" si="105"/>
        <v>0.71498418176589018</v>
      </c>
      <c r="E65" s="495">
        <f t="shared" si="106"/>
        <v>0.66640655481857203</v>
      </c>
      <c r="F65" s="500">
        <f t="shared" si="111"/>
        <v>2.3373891996774976E-2</v>
      </c>
      <c r="R65" s="381">
        <v>0.5</v>
      </c>
      <c r="S65" s="495">
        <f t="shared" si="107"/>
        <v>0.44534373163133156</v>
      </c>
      <c r="T65" s="495">
        <f t="shared" si="108"/>
        <v>0.52527286511125915</v>
      </c>
      <c r="U65" s="495">
        <f t="shared" si="109"/>
        <v>0.57567069632679113</v>
      </c>
      <c r="V65" s="495">
        <f t="shared" si="110"/>
        <v>0.53550278876194124</v>
      </c>
      <c r="W65" s="500">
        <f t="shared" si="112"/>
        <v>2.3373891996774976E-2</v>
      </c>
    </row>
    <row r="66" spans="1:23" x14ac:dyDescent="0.25">
      <c r="A66" s="381">
        <v>0.6</v>
      </c>
      <c r="B66" s="495">
        <f t="shared" si="103"/>
        <v>0.64342033713974989</v>
      </c>
      <c r="C66" s="495">
        <f t="shared" si="104"/>
        <v>0.69467175850154572</v>
      </c>
      <c r="D66" s="495">
        <f t="shared" si="105"/>
        <v>0.74144377336784584</v>
      </c>
      <c r="E66" s="495">
        <f t="shared" si="106"/>
        <v>0.69098712446351929</v>
      </c>
      <c r="F66" s="500">
        <f t="shared" si="111"/>
        <v>1.7173315355486718E-2</v>
      </c>
      <c r="R66" s="381">
        <v>0.6</v>
      </c>
      <c r="S66" s="495">
        <f t="shared" si="107"/>
        <v>0.50228971231082675</v>
      </c>
      <c r="T66" s="495">
        <f t="shared" si="108"/>
        <v>0.56135007660506198</v>
      </c>
      <c r="U66" s="495">
        <f t="shared" si="109"/>
        <v>0.60932382730396151</v>
      </c>
      <c r="V66" s="495">
        <f t="shared" si="110"/>
        <v>0.57970713162360166</v>
      </c>
      <c r="W66" s="500">
        <f t="shared" si="112"/>
        <v>1.7173315355486718E-2</v>
      </c>
    </row>
    <row r="67" spans="1:23" x14ac:dyDescent="0.25">
      <c r="A67" s="381">
        <v>0.7</v>
      </c>
      <c r="B67" s="495">
        <f t="shared" si="103"/>
        <v>0.67427949972811307</v>
      </c>
      <c r="C67" s="495">
        <f t="shared" si="104"/>
        <v>0.72049463538825242</v>
      </c>
      <c r="D67" s="495">
        <f t="shared" si="105"/>
        <v>0.76387690537819963</v>
      </c>
      <c r="E67" s="495">
        <f t="shared" si="106"/>
        <v>0.71439719079204056</v>
      </c>
      <c r="F67" s="500">
        <f t="shared" si="111"/>
        <v>1.1960121845602023E-2</v>
      </c>
      <c r="R67" s="381">
        <v>0.7</v>
      </c>
      <c r="S67" s="495">
        <f t="shared" si="107"/>
        <v>0.56512041029218651</v>
      </c>
      <c r="T67" s="495">
        <f t="shared" si="108"/>
        <v>0.61660953295505005</v>
      </c>
      <c r="U67" s="495">
        <f t="shared" si="109"/>
        <v>0.63465286227971174</v>
      </c>
      <c r="V67" s="495">
        <f t="shared" si="110"/>
        <v>0.62328998768463284</v>
      </c>
      <c r="W67" s="500">
        <f t="shared" si="112"/>
        <v>1.1960121845602023E-2</v>
      </c>
    </row>
    <row r="68" spans="1:23" x14ac:dyDescent="0.25">
      <c r="A68" s="381">
        <v>0.8</v>
      </c>
      <c r="B68" s="495">
        <f t="shared" si="103"/>
        <v>0.69113648722131593</v>
      </c>
      <c r="C68" s="495">
        <f t="shared" si="104"/>
        <v>0.73449718130569197</v>
      </c>
      <c r="D68" s="495">
        <f t="shared" si="105"/>
        <v>0.7794075352315214</v>
      </c>
      <c r="E68" s="495">
        <f t="shared" si="106"/>
        <v>0.72571205618415924</v>
      </c>
      <c r="F68" s="500">
        <f t="shared" si="111"/>
        <v>7.4658498937647533E-3</v>
      </c>
      <c r="R68" s="381">
        <v>0.8</v>
      </c>
      <c r="S68" s="495">
        <f t="shared" si="107"/>
        <v>0.59949145249918356</v>
      </c>
      <c r="T68" s="495">
        <f t="shared" si="108"/>
        <v>0.65138488048564613</v>
      </c>
      <c r="U68" s="495">
        <f t="shared" si="109"/>
        <v>0.6532037047971625</v>
      </c>
      <c r="V68" s="495">
        <f t="shared" si="110"/>
        <v>0.64330011199785186</v>
      </c>
      <c r="W68" s="500">
        <f t="shared" si="112"/>
        <v>7.4658498937647533E-3</v>
      </c>
    </row>
    <row r="69" spans="1:23" x14ac:dyDescent="0.25">
      <c r="A69" s="381">
        <v>0.85</v>
      </c>
      <c r="B69" s="495">
        <f t="shared" si="103"/>
        <v>0.709352909189777</v>
      </c>
      <c r="C69" s="495">
        <f t="shared" si="104"/>
        <v>0.74868157846881256</v>
      </c>
      <c r="D69" s="495">
        <f t="shared" si="105"/>
        <v>0.7935001438021283</v>
      </c>
      <c r="E69" s="495">
        <f t="shared" si="106"/>
        <v>0.7370269215762778</v>
      </c>
      <c r="F69" s="500">
        <f t="shared" si="111"/>
        <v>5.4319977397727648E-3</v>
      </c>
      <c r="R69" s="381">
        <v>0.85</v>
      </c>
      <c r="S69" s="495">
        <f t="shared" si="107"/>
        <v>0.63180286488526205</v>
      </c>
      <c r="T69" s="495">
        <f t="shared" si="108"/>
        <v>0.68048916259321868</v>
      </c>
      <c r="U69" s="495">
        <f t="shared" si="109"/>
        <v>0.67373647493399913</v>
      </c>
      <c r="V69" s="495">
        <f t="shared" si="110"/>
        <v>0.66331898964629099</v>
      </c>
      <c r="W69" s="500">
        <f t="shared" si="112"/>
        <v>5.4319977397727648E-3</v>
      </c>
    </row>
    <row r="70" spans="1:23" x14ac:dyDescent="0.25">
      <c r="A70" s="381">
        <v>0.9</v>
      </c>
      <c r="B70" s="495">
        <f t="shared" si="103"/>
        <v>0.73368678629690054</v>
      </c>
      <c r="C70" s="495">
        <f t="shared" si="104"/>
        <v>0.76395708310601929</v>
      </c>
      <c r="D70" s="495">
        <f t="shared" si="105"/>
        <v>0.80529191832039115</v>
      </c>
      <c r="E70" s="495">
        <f t="shared" si="106"/>
        <v>0.75419430355052675</v>
      </c>
      <c r="F70" s="500">
        <f t="shared" si="111"/>
        <v>3.5181915469957303E-3</v>
      </c>
      <c r="R70" s="381">
        <v>0.9</v>
      </c>
      <c r="S70" s="495">
        <f t="shared" si="107"/>
        <v>0.67546764763320899</v>
      </c>
      <c r="T70" s="495">
        <f t="shared" si="108"/>
        <v>0.71225016811315556</v>
      </c>
      <c r="U70" s="495">
        <f t="shared" si="109"/>
        <v>0.69522057032814089</v>
      </c>
      <c r="V70" s="495">
        <f t="shared" si="110"/>
        <v>0.68601638787209007</v>
      </c>
      <c r="W70" s="500">
        <f t="shared" si="112"/>
        <v>3.5181915469957303E-3</v>
      </c>
    </row>
    <row r="71" spans="1:23" x14ac:dyDescent="0.25">
      <c r="A71" s="381">
        <v>0.95</v>
      </c>
      <c r="B71" s="495">
        <f t="shared" ref="B71:B74" si="113">SUMPRODUCT(B53:G53,B$37:G$37)/SUM(B$37:G$37)</f>
        <v>0.77175095160413265</v>
      </c>
      <c r="C71" s="495">
        <f t="shared" ref="C71:C74" si="114">SUMPRODUCT(H53:K53,H$37:K$37)/SUM(H$37:K$37)</f>
        <v>0.78123295144571736</v>
      </c>
      <c r="D71" s="495">
        <f t="shared" ref="D71:D74" si="115">SUMPRODUCT(L53:M53,L$37:M$37)/SUM(L$37:M$37)</f>
        <v>0.82139775668679893</v>
      </c>
      <c r="E71" s="495">
        <f t="shared" ref="E71:E74" si="116">SUMPRODUCT(N53:O53,N$37:O$37)/SUM(N$37:O$37)</f>
        <v>0.76980101443620752</v>
      </c>
      <c r="F71" s="500">
        <f t="shared" ref="F71:F74" si="117">P53</f>
        <v>1.7112389807880657E-3</v>
      </c>
      <c r="R71" s="381">
        <v>0.95</v>
      </c>
      <c r="S71" s="495">
        <f t="shared" ref="S71:S74" si="118">SUMPRODUCT(S53:X53,S$37:X$37)/SUM(S$37:X$37)</f>
        <v>0.7943864006690895</v>
      </c>
      <c r="T71" s="495">
        <f t="shared" ref="T71:T74" si="119">SUMPRODUCT(Y53:AB53,Y$37:AB$37)/SUM(Y$37:AB$37)</f>
        <v>0.74430700882456557</v>
      </c>
      <c r="U71" s="495">
        <f t="shared" ref="U71:U74" si="120">SUMPRODUCT(AC53:AD53,AC$37:AD$37)/SUM(AC$37:AD$37)</f>
        <v>0.77120767525539136</v>
      </c>
      <c r="V71" s="495">
        <f t="shared" ref="V71:V74" si="121">SUMPRODUCT(AE53:AF53,AE$37:AF$37)/SUM(AE$37:AF$37)</f>
        <v>0.70184241795008662</v>
      </c>
      <c r="W71" s="500">
        <f t="shared" si="112"/>
        <v>1.7112389807880657E-3</v>
      </c>
    </row>
    <row r="72" spans="1:23" x14ac:dyDescent="0.25">
      <c r="A72" s="381">
        <v>1</v>
      </c>
      <c r="B72" s="495">
        <f t="shared" si="113"/>
        <v>0.94263186514410002</v>
      </c>
      <c r="C72" s="495">
        <f t="shared" si="114"/>
        <v>0.92544098927077656</v>
      </c>
      <c r="D72" s="495">
        <f t="shared" si="115"/>
        <v>0.95944779982743744</v>
      </c>
      <c r="E72" s="495">
        <f t="shared" si="116"/>
        <v>0.97658993367147873</v>
      </c>
      <c r="F72" s="500">
        <f t="shared" si="117"/>
        <v>0</v>
      </c>
      <c r="R72" s="381">
        <v>1</v>
      </c>
      <c r="S72" s="495">
        <f t="shared" si="118"/>
        <v>0.97292766665466457</v>
      </c>
      <c r="T72" s="495">
        <f t="shared" si="119"/>
        <v>0.93116495497355567</v>
      </c>
      <c r="U72" s="495">
        <f t="shared" si="120"/>
        <v>0.93689682423604181</v>
      </c>
      <c r="V72" s="495">
        <f t="shared" si="121"/>
        <v>0.9653178080760233</v>
      </c>
      <c r="W72" s="500">
        <f t="shared" si="112"/>
        <v>0</v>
      </c>
    </row>
    <row r="73" spans="1:23" x14ac:dyDescent="0.25">
      <c r="A73" s="381">
        <v>1.1000000000000001</v>
      </c>
      <c r="B73" s="495">
        <f t="shared" si="113"/>
        <v>0.99102773246329523</v>
      </c>
      <c r="C73" s="495">
        <f t="shared" si="114"/>
        <v>0.98981633024186211</v>
      </c>
      <c r="D73" s="495">
        <f t="shared" si="115"/>
        <v>0.99280989358642513</v>
      </c>
      <c r="E73" s="495">
        <f t="shared" si="116"/>
        <v>0.99843932891143194</v>
      </c>
      <c r="F73" s="500">
        <f t="shared" si="117"/>
        <v>0</v>
      </c>
      <c r="R73" s="381">
        <v>1.1000000000000001</v>
      </c>
      <c r="S73" s="495">
        <f t="shared" si="118"/>
        <v>0.99909008017326606</v>
      </c>
      <c r="T73" s="495">
        <f t="shared" si="119"/>
        <v>0.99726193401287344</v>
      </c>
      <c r="U73" s="495">
        <f t="shared" si="120"/>
        <v>0.99750417083685872</v>
      </c>
      <c r="V73" s="495">
        <f t="shared" si="121"/>
        <v>0.99971841549113727</v>
      </c>
      <c r="W73" s="500">
        <v>0</v>
      </c>
    </row>
    <row r="74" spans="1:23" x14ac:dyDescent="0.25">
      <c r="A74" s="381">
        <v>2</v>
      </c>
      <c r="B74" s="495">
        <f t="shared" si="113"/>
        <v>1</v>
      </c>
      <c r="C74" s="495">
        <f t="shared" si="114"/>
        <v>1</v>
      </c>
      <c r="D74" s="495">
        <f t="shared" si="115"/>
        <v>1</v>
      </c>
      <c r="E74" s="495">
        <f t="shared" si="116"/>
        <v>1</v>
      </c>
      <c r="F74" s="500">
        <f t="shared" si="117"/>
        <v>0</v>
      </c>
      <c r="R74" s="381">
        <v>2</v>
      </c>
      <c r="S74" s="495">
        <f t="shared" si="118"/>
        <v>1</v>
      </c>
      <c r="T74" s="495">
        <f t="shared" si="119"/>
        <v>1</v>
      </c>
      <c r="U74" s="495">
        <f t="shared" si="120"/>
        <v>1</v>
      </c>
      <c r="V74" s="495">
        <f t="shared" si="121"/>
        <v>1</v>
      </c>
      <c r="W74" s="500">
        <f t="shared" ref="W74" si="122">AG57</f>
        <v>0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"/>
  <sheetViews>
    <sheetView workbookViewId="0">
      <selection activeCell="T20" sqref="T20"/>
    </sheetView>
  </sheetViews>
  <sheetFormatPr baseColWidth="10" defaultColWidth="8.7265625" defaultRowHeight="15" x14ac:dyDescent="0.25"/>
  <cols>
    <col min="2" max="2" width="6.90625" customWidth="1"/>
  </cols>
  <sheetData>
    <row r="1" spans="1:11" x14ac:dyDescent="0.25">
      <c r="A1" s="381"/>
      <c r="B1" s="381"/>
      <c r="C1" s="381"/>
      <c r="D1" s="381"/>
      <c r="E1" s="381" t="s">
        <v>703</v>
      </c>
      <c r="F1" s="381"/>
      <c r="G1" s="381"/>
      <c r="H1" s="381"/>
      <c r="I1" s="381" t="s">
        <v>704</v>
      </c>
      <c r="J1" s="381"/>
      <c r="K1" s="381"/>
    </row>
    <row r="2" spans="1:11" x14ac:dyDescent="0.25">
      <c r="A2" s="381" t="s">
        <v>594</v>
      </c>
      <c r="B2" s="381" t="s">
        <v>705</v>
      </c>
      <c r="C2" s="381" t="s">
        <v>706</v>
      </c>
      <c r="D2" s="381"/>
      <c r="E2" s="381" t="s">
        <v>594</v>
      </c>
      <c r="F2" s="381" t="s">
        <v>707</v>
      </c>
      <c r="G2" s="381" t="s">
        <v>708</v>
      </c>
      <c r="H2" s="381"/>
      <c r="I2" s="381" t="s">
        <v>594</v>
      </c>
      <c r="J2" s="381" t="s">
        <v>707</v>
      </c>
      <c r="K2" s="381" t="s">
        <v>709</v>
      </c>
    </row>
    <row r="3" spans="1:11" x14ac:dyDescent="0.25">
      <c r="A3" s="381">
        <v>1872</v>
      </c>
      <c r="B3" s="495">
        <f t="shared" ref="B3:B16" si="0">F3/J3</f>
        <v>0.62275862068965515</v>
      </c>
      <c r="C3" s="495"/>
      <c r="D3" s="381"/>
      <c r="E3" s="381">
        <v>1872</v>
      </c>
      <c r="F3" s="381">
        <v>903</v>
      </c>
      <c r="G3" s="381"/>
      <c r="H3" s="381"/>
      <c r="I3" s="381">
        <v>1872</v>
      </c>
      <c r="J3" s="381">
        <v>1450</v>
      </c>
      <c r="K3" s="381"/>
    </row>
    <row r="4" spans="1:11" x14ac:dyDescent="0.25">
      <c r="A4" s="381">
        <v>1882</v>
      </c>
      <c r="B4" s="495">
        <f t="shared" si="0"/>
        <v>0.61056401074306177</v>
      </c>
      <c r="C4" s="495"/>
      <c r="D4" s="381"/>
      <c r="E4" s="381">
        <v>1882</v>
      </c>
      <c r="F4" s="381">
        <v>1364</v>
      </c>
      <c r="G4" s="381"/>
      <c r="H4" s="381"/>
      <c r="I4" s="381">
        <v>1882</v>
      </c>
      <c r="J4" s="381">
        <v>2234</v>
      </c>
      <c r="K4" s="381"/>
    </row>
    <row r="5" spans="1:11" x14ac:dyDescent="0.25">
      <c r="A5" s="381">
        <v>1892</v>
      </c>
      <c r="B5" s="495">
        <f t="shared" si="0"/>
        <v>0.60915867944621938</v>
      </c>
      <c r="C5" s="495">
        <f t="shared" ref="C5:C16" si="1">G5/K5</f>
        <v>0.17307692307692307</v>
      </c>
      <c r="D5" s="381"/>
      <c r="E5" s="381">
        <v>1892</v>
      </c>
      <c r="F5" s="381">
        <v>1144</v>
      </c>
      <c r="G5" s="381">
        <v>9</v>
      </c>
      <c r="H5" s="381"/>
      <c r="I5" s="381">
        <v>1892</v>
      </c>
      <c r="J5" s="381">
        <v>1878</v>
      </c>
      <c r="K5" s="381">
        <v>52</v>
      </c>
    </row>
    <row r="6" spans="1:11" x14ac:dyDescent="0.25">
      <c r="A6" s="381">
        <v>1897</v>
      </c>
      <c r="B6" s="495">
        <f t="shared" si="0"/>
        <v>0.57967795669072741</v>
      </c>
      <c r="C6" s="495">
        <f t="shared" si="1"/>
        <v>0.24825174825174826</v>
      </c>
      <c r="D6" s="381"/>
      <c r="E6" s="381">
        <v>1897</v>
      </c>
      <c r="F6" s="381">
        <v>1044</v>
      </c>
      <c r="G6" s="381">
        <v>71</v>
      </c>
      <c r="H6" s="381"/>
      <c r="I6" s="381">
        <v>1897</v>
      </c>
      <c r="J6" s="381">
        <v>1801</v>
      </c>
      <c r="K6" s="381">
        <v>286</v>
      </c>
    </row>
    <row r="7" spans="1:11" x14ac:dyDescent="0.25">
      <c r="A7" s="381">
        <v>1907</v>
      </c>
      <c r="B7" s="495">
        <f t="shared" si="0"/>
        <v>0.64773281326182353</v>
      </c>
      <c r="C7" s="495">
        <f t="shared" si="1"/>
        <v>0.25416442772702846</v>
      </c>
      <c r="D7" s="381"/>
      <c r="E7" s="381">
        <v>1907</v>
      </c>
      <c r="F7" s="381">
        <v>2657</v>
      </c>
      <c r="G7" s="381">
        <v>473</v>
      </c>
      <c r="H7" s="381"/>
      <c r="I7" s="381">
        <v>1907</v>
      </c>
      <c r="J7" s="381">
        <v>4102</v>
      </c>
      <c r="K7" s="381">
        <v>1861</v>
      </c>
    </row>
    <row r="8" spans="1:11" x14ac:dyDescent="0.25">
      <c r="A8" s="381">
        <v>1912</v>
      </c>
      <c r="B8" s="495">
        <f t="shared" si="0"/>
        <v>0.6782496782496783</v>
      </c>
      <c r="C8" s="495">
        <f t="shared" si="1"/>
        <v>0.25609756097560976</v>
      </c>
      <c r="D8" s="381"/>
      <c r="E8" s="381">
        <v>1912</v>
      </c>
      <c r="F8" s="381">
        <v>527</v>
      </c>
      <c r="G8" s="381">
        <v>63</v>
      </c>
      <c r="H8" s="381"/>
      <c r="I8" s="381">
        <v>1912</v>
      </c>
      <c r="J8" s="381">
        <v>777</v>
      </c>
      <c r="K8" s="381">
        <v>246</v>
      </c>
    </row>
    <row r="9" spans="1:11" x14ac:dyDescent="0.25">
      <c r="A9" s="381">
        <v>1922</v>
      </c>
      <c r="B9" s="495">
        <f t="shared" si="0"/>
        <v>0.65010956902848793</v>
      </c>
      <c r="C9" s="495">
        <f t="shared" si="1"/>
        <v>0.29493087557603687</v>
      </c>
      <c r="D9" s="381"/>
      <c r="E9" s="381">
        <v>1922</v>
      </c>
      <c r="F9" s="381">
        <v>890</v>
      </c>
      <c r="G9" s="381">
        <v>128</v>
      </c>
      <c r="H9" s="381"/>
      <c r="I9" s="381">
        <v>1922</v>
      </c>
      <c r="J9" s="381">
        <v>1369</v>
      </c>
      <c r="K9" s="381">
        <v>434</v>
      </c>
    </row>
    <row r="10" spans="1:11" x14ac:dyDescent="0.25">
      <c r="A10" s="381">
        <v>1927</v>
      </c>
      <c r="B10" s="495">
        <f t="shared" si="0"/>
        <v>0.63674954517889626</v>
      </c>
      <c r="C10" s="495">
        <f t="shared" si="1"/>
        <v>0.27840909090909088</v>
      </c>
      <c r="D10" s="381"/>
      <c r="E10" s="381">
        <v>1927</v>
      </c>
      <c r="F10" s="381">
        <v>2100</v>
      </c>
      <c r="G10" s="381">
        <v>441</v>
      </c>
      <c r="H10" s="381"/>
      <c r="I10" s="381">
        <v>1927</v>
      </c>
      <c r="J10" s="381">
        <v>3298</v>
      </c>
      <c r="K10" s="381">
        <v>1584</v>
      </c>
    </row>
    <row r="11" spans="1:11" x14ac:dyDescent="0.25">
      <c r="A11" s="381">
        <v>1932</v>
      </c>
      <c r="B11" s="495">
        <f t="shared" si="0"/>
        <v>0.65238095238095239</v>
      </c>
      <c r="C11" s="495">
        <f t="shared" si="1"/>
        <v>0.27799227799227799</v>
      </c>
      <c r="D11" s="381"/>
      <c r="E11" s="381">
        <v>1932</v>
      </c>
      <c r="F11" s="381">
        <v>3425</v>
      </c>
      <c r="G11" s="381">
        <v>576</v>
      </c>
      <c r="H11" s="381"/>
      <c r="I11" s="381">
        <v>1932</v>
      </c>
      <c r="J11" s="381">
        <v>5250</v>
      </c>
      <c r="K11" s="381">
        <v>2072</v>
      </c>
    </row>
    <row r="12" spans="1:11" x14ac:dyDescent="0.25">
      <c r="A12" s="381">
        <v>1937</v>
      </c>
      <c r="B12" s="495">
        <f t="shared" si="0"/>
        <v>0.63279203771608172</v>
      </c>
      <c r="C12" s="495">
        <f t="shared" si="1"/>
        <v>0.2817544928419129</v>
      </c>
      <c r="D12" s="381"/>
      <c r="E12" s="381">
        <v>1937</v>
      </c>
      <c r="F12" s="381">
        <v>3624</v>
      </c>
      <c r="G12" s="381">
        <v>925</v>
      </c>
      <c r="H12" s="381"/>
      <c r="I12" s="381">
        <v>1937</v>
      </c>
      <c r="J12" s="381">
        <v>5727</v>
      </c>
      <c r="K12" s="381">
        <v>3283</v>
      </c>
    </row>
    <row r="13" spans="1:11" x14ac:dyDescent="0.25">
      <c r="A13" s="381">
        <v>1942</v>
      </c>
      <c r="B13" s="495">
        <f t="shared" si="0"/>
        <v>0.64718339686573489</v>
      </c>
      <c r="C13" s="495">
        <f t="shared" si="1"/>
        <v>0.28843639080889222</v>
      </c>
      <c r="D13" s="381"/>
      <c r="E13" s="381">
        <v>1942</v>
      </c>
      <c r="F13" s="381">
        <v>4584</v>
      </c>
      <c r="G13" s="381">
        <v>1544</v>
      </c>
      <c r="H13" s="381"/>
      <c r="I13" s="381">
        <v>1942</v>
      </c>
      <c r="J13" s="381">
        <v>7083</v>
      </c>
      <c r="K13" s="381">
        <v>5353</v>
      </c>
    </row>
    <row r="14" spans="1:11" x14ac:dyDescent="0.25">
      <c r="A14" s="381">
        <v>1947</v>
      </c>
      <c r="B14" s="495">
        <f t="shared" si="0"/>
        <v>0.63073394495412849</v>
      </c>
      <c r="C14" s="495">
        <f t="shared" si="1"/>
        <v>0.28329243809948695</v>
      </c>
      <c r="D14" s="381"/>
      <c r="E14" s="381">
        <v>1947</v>
      </c>
      <c r="F14" s="381">
        <v>3300</v>
      </c>
      <c r="G14" s="381">
        <v>1270</v>
      </c>
      <c r="H14" s="381"/>
      <c r="I14" s="381">
        <v>1947</v>
      </c>
      <c r="J14" s="381">
        <v>5232</v>
      </c>
      <c r="K14" s="381">
        <v>4483</v>
      </c>
    </row>
    <row r="15" spans="1:11" x14ac:dyDescent="0.25">
      <c r="A15" s="381">
        <v>1952</v>
      </c>
      <c r="B15" s="495">
        <f t="shared" si="0"/>
        <v>0.62021207530837485</v>
      </c>
      <c r="C15" s="495">
        <f t="shared" si="1"/>
        <v>0.28525980911983034</v>
      </c>
      <c r="D15" s="381"/>
      <c r="E15" s="381">
        <v>1952</v>
      </c>
      <c r="F15" s="381">
        <v>2866</v>
      </c>
      <c r="G15" s="381">
        <v>2959</v>
      </c>
      <c r="H15" s="381"/>
      <c r="I15" s="381">
        <v>1952</v>
      </c>
      <c r="J15" s="381">
        <v>4621</v>
      </c>
      <c r="K15" s="381">
        <v>10373</v>
      </c>
    </row>
    <row r="16" spans="1:11" x14ac:dyDescent="0.25">
      <c r="A16" s="381">
        <v>1957</v>
      </c>
      <c r="B16" s="495">
        <f t="shared" si="0"/>
        <v>0.64785662387987408</v>
      </c>
      <c r="C16" s="495">
        <f t="shared" si="1"/>
        <v>0.3257002875705613</v>
      </c>
      <c r="D16" s="381"/>
      <c r="E16" s="381">
        <v>1957</v>
      </c>
      <c r="F16" s="381">
        <v>2675</v>
      </c>
      <c r="G16" s="381">
        <v>3058</v>
      </c>
      <c r="H16" s="381"/>
      <c r="I16" s="381">
        <v>1957</v>
      </c>
      <c r="J16" s="381">
        <v>4129</v>
      </c>
      <c r="K16" s="381">
        <v>9389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zoomScale="90" zoomScaleNormal="90" workbookViewId="0">
      <selection activeCell="A44" sqref="A44"/>
    </sheetView>
  </sheetViews>
  <sheetFormatPr baseColWidth="10" defaultColWidth="8.90625" defaultRowHeight="15" x14ac:dyDescent="0.25"/>
  <cols>
    <col min="1" max="1" width="7.81640625" customWidth="1"/>
    <col min="2" max="8" width="6.81640625" customWidth="1"/>
    <col min="9" max="11" width="8.81640625" customWidth="1"/>
    <col min="12" max="13" width="7.81640625" customWidth="1"/>
    <col min="14" max="31" width="10.81640625" customWidth="1"/>
  </cols>
  <sheetData>
    <row r="1" spans="1:13" ht="5.0999999999999996" customHeight="1" x14ac:dyDescent="0.25">
      <c r="A1" s="159"/>
      <c r="B1" s="160"/>
      <c r="C1" s="161"/>
      <c r="D1" s="161"/>
      <c r="E1" s="162"/>
      <c r="F1" s="161"/>
      <c r="G1" s="161"/>
      <c r="H1" s="161"/>
      <c r="I1" s="160"/>
      <c r="J1" s="161"/>
      <c r="K1" s="162"/>
      <c r="L1" s="160"/>
      <c r="M1" s="163"/>
    </row>
    <row r="2" spans="1:13" ht="15.6" thickBot="1" x14ac:dyDescent="0.3">
      <c r="B2" s="10"/>
      <c r="C2" s="10"/>
    </row>
    <row r="3" spans="1:13" ht="15.6" thickTop="1" x14ac:dyDescent="0.25">
      <c r="A3" s="503" t="s">
        <v>269</v>
      </c>
      <c r="B3" s="505"/>
      <c r="C3" s="505"/>
      <c r="D3" s="505"/>
      <c r="E3" s="505"/>
      <c r="F3" s="505"/>
      <c r="G3" s="505"/>
      <c r="H3" s="505"/>
      <c r="I3" s="505"/>
      <c r="J3" s="505"/>
      <c r="K3" s="505"/>
      <c r="L3" s="505"/>
      <c r="M3" s="506"/>
    </row>
    <row r="4" spans="1:13" ht="15.6" x14ac:dyDescent="0.25">
      <c r="A4" s="109"/>
      <c r="B4" s="549"/>
      <c r="C4" s="549"/>
      <c r="D4" s="549"/>
      <c r="E4" s="549"/>
      <c r="F4" s="549"/>
      <c r="G4" s="549"/>
      <c r="H4" s="549"/>
      <c r="I4" s="549"/>
      <c r="J4" s="549"/>
      <c r="K4" s="549"/>
      <c r="L4" s="549"/>
      <c r="M4" s="550"/>
    </row>
    <row r="5" spans="1:13" x14ac:dyDescent="0.25">
      <c r="A5" s="110"/>
      <c r="B5" s="551" t="s">
        <v>6</v>
      </c>
      <c r="C5" s="552"/>
      <c r="D5" s="552"/>
      <c r="E5" s="553"/>
      <c r="F5" s="557" t="s">
        <v>265</v>
      </c>
      <c r="G5" s="558"/>
      <c r="H5" s="558"/>
      <c r="I5" s="559" t="s">
        <v>266</v>
      </c>
      <c r="J5" s="558"/>
      <c r="K5" s="560"/>
      <c r="L5" s="559" t="s">
        <v>10</v>
      </c>
      <c r="M5" s="563"/>
    </row>
    <row r="6" spans="1:13" x14ac:dyDescent="0.25">
      <c r="A6" s="110"/>
      <c r="B6" s="554"/>
      <c r="C6" s="555"/>
      <c r="D6" s="555"/>
      <c r="E6" s="556"/>
      <c r="F6" s="508"/>
      <c r="G6" s="508"/>
      <c r="H6" s="508"/>
      <c r="I6" s="561"/>
      <c r="J6" s="508"/>
      <c r="K6" s="562"/>
      <c r="L6" s="561"/>
      <c r="M6" s="564"/>
    </row>
    <row r="7" spans="1:13" ht="41.4" x14ac:dyDescent="0.25">
      <c r="A7" s="154"/>
      <c r="B7" s="12" t="s">
        <v>0</v>
      </c>
      <c r="C7" s="11" t="s">
        <v>263</v>
      </c>
      <c r="D7" s="11" t="s">
        <v>264</v>
      </c>
      <c r="E7" s="63" t="s">
        <v>93</v>
      </c>
      <c r="F7" s="11" t="s">
        <v>8</v>
      </c>
      <c r="G7" s="11" t="s">
        <v>9</v>
      </c>
      <c r="H7" s="11" t="s">
        <v>7</v>
      </c>
      <c r="I7" s="12" t="s">
        <v>8</v>
      </c>
      <c r="J7" s="11" t="s">
        <v>9</v>
      </c>
      <c r="K7" s="13" t="s">
        <v>7</v>
      </c>
      <c r="L7" s="12" t="s">
        <v>263</v>
      </c>
      <c r="M7" s="155" t="s">
        <v>0</v>
      </c>
    </row>
    <row r="8" spans="1:13" ht="3" hidden="1" customHeight="1" x14ac:dyDescent="0.25">
      <c r="A8" s="112" t="s">
        <v>594</v>
      </c>
      <c r="B8" s="14" t="s">
        <v>187</v>
      </c>
      <c r="C8" s="5" t="s">
        <v>188</v>
      </c>
      <c r="D8" s="22"/>
      <c r="E8" s="15"/>
      <c r="F8" s="5"/>
      <c r="G8" s="5"/>
      <c r="H8" s="5"/>
      <c r="I8" s="14" t="s">
        <v>190</v>
      </c>
      <c r="J8" s="5" t="s">
        <v>191</v>
      </c>
      <c r="K8" s="15"/>
      <c r="L8" s="26"/>
      <c r="M8" s="113"/>
    </row>
    <row r="9" spans="1:13" ht="15.6" x14ac:dyDescent="0.25">
      <c r="A9" s="315">
        <v>1807</v>
      </c>
      <c r="B9" s="16">
        <v>0.46022479999999999</v>
      </c>
      <c r="C9" s="17">
        <v>0.47330369999999999</v>
      </c>
      <c r="D9" s="17">
        <f>(B9-C9*TableB1!E8)/(1-TableB1!E8)</f>
        <v>0.45444586441603574</v>
      </c>
      <c r="E9" s="64"/>
      <c r="F9" s="17">
        <f t="shared" ref="F9:F39" si="0">(1-$C9)*$H9/(1-$B9)</f>
        <v>0.29902214264598742</v>
      </c>
      <c r="G9" s="17">
        <f>$C9*$H9/$B9</f>
        <v>0.31515622551149308</v>
      </c>
      <c r="H9" s="17">
        <f>TableB1!E8</f>
        <v>0.30644744770594817</v>
      </c>
      <c r="I9" s="24">
        <v>19448.79</v>
      </c>
      <c r="J9" s="25">
        <v>13221.57</v>
      </c>
      <c r="K9" s="23">
        <f>TableB1!F8</f>
        <v>16540.54</v>
      </c>
      <c r="L9" s="16">
        <f>I9/J9</f>
        <v>1.4709894513283976</v>
      </c>
      <c r="M9" s="156">
        <f>(F9*I9)/(G9*J9)</f>
        <v>1.3956837337799064</v>
      </c>
    </row>
    <row r="10" spans="1:13" ht="15.6" x14ac:dyDescent="0.25">
      <c r="A10" s="315">
        <v>1812</v>
      </c>
      <c r="B10" s="16">
        <v>0.46023180000000002</v>
      </c>
      <c r="C10" s="17">
        <v>0.49298340000000002</v>
      </c>
      <c r="D10" s="17">
        <f>(B10-C10*TableB1!E9)/(1-TableB1!E9)</f>
        <v>0.44348916450704234</v>
      </c>
      <c r="E10" s="64"/>
      <c r="F10" s="17">
        <f t="shared" si="0"/>
        <v>0.31774892183267106</v>
      </c>
      <c r="G10" s="17">
        <f t="shared" ref="G10:G22" si="1">$C10*$H10/$B10</f>
        <v>0.36234717053482424</v>
      </c>
      <c r="H10" s="17">
        <f>TableB1!E9</f>
        <v>0.33827445410971063</v>
      </c>
      <c r="I10" s="24">
        <v>20282.54</v>
      </c>
      <c r="J10" s="25">
        <v>14933.93</v>
      </c>
      <c r="K10" s="23">
        <f>TableB1!F9</f>
        <v>17684.05</v>
      </c>
      <c r="L10" s="16">
        <f t="shared" ref="L10:L25" si="2">I10/J10</f>
        <v>1.358151538141668</v>
      </c>
      <c r="M10" s="156">
        <f t="shared" ref="M10:M25" si="3">(F10*I10)/(G10*J10)</f>
        <v>1.1909881517576901</v>
      </c>
    </row>
    <row r="11" spans="1:13" ht="15.6" x14ac:dyDescent="0.25">
      <c r="A11" s="315">
        <v>1817</v>
      </c>
      <c r="B11" s="16">
        <v>0.4608836</v>
      </c>
      <c r="C11" s="17">
        <v>0.50432100000000002</v>
      </c>
      <c r="D11" s="17">
        <f>(B11-C11*TableB1!E10)/(1-TableB1!E10)</f>
        <v>0.4448147745856354</v>
      </c>
      <c r="E11" s="64"/>
      <c r="F11" s="17">
        <f t="shared" si="0"/>
        <v>0.24827883892796668</v>
      </c>
      <c r="G11" s="17">
        <f t="shared" si="1"/>
        <v>0.29548642062588276</v>
      </c>
      <c r="H11" s="17">
        <f>TableB1!E10</f>
        <v>0.27003603912819635</v>
      </c>
      <c r="I11" s="24">
        <v>28300.52</v>
      </c>
      <c r="J11" s="25">
        <v>13887.06</v>
      </c>
      <c r="K11" s="23">
        <f>TableB1!F10</f>
        <v>21346.73</v>
      </c>
      <c r="L11" s="16">
        <f t="shared" si="2"/>
        <v>2.0379057914346164</v>
      </c>
      <c r="M11" s="156">
        <f t="shared" si="3"/>
        <v>1.7123253334967159</v>
      </c>
    </row>
    <row r="12" spans="1:13" ht="15.6" x14ac:dyDescent="0.25">
      <c r="A12" s="315">
        <v>1822</v>
      </c>
      <c r="B12" s="16">
        <v>0.4533992</v>
      </c>
      <c r="C12" s="17">
        <v>0.51110540000000004</v>
      </c>
      <c r="D12" s="17">
        <f>(B12-C12*TableB1!E11)/(1-TableB1!E11)</f>
        <v>0.42963158367214527</v>
      </c>
      <c r="E12" s="64">
        <v>0.48153000000000001</v>
      </c>
      <c r="F12" s="17">
        <f t="shared" si="0"/>
        <v>0.26092310975672856</v>
      </c>
      <c r="G12" s="17">
        <f t="shared" si="1"/>
        <v>0.32884957770602119</v>
      </c>
      <c r="H12" s="17">
        <f>TableB1!E11</f>
        <v>0.29172091598376348</v>
      </c>
      <c r="I12" s="24">
        <v>34837.9</v>
      </c>
      <c r="J12" s="25">
        <v>20663.91</v>
      </c>
      <c r="K12" s="23">
        <f>TableB1!F11</f>
        <v>27965.94</v>
      </c>
      <c r="L12" s="16">
        <f t="shared" si="2"/>
        <v>1.6859297199803911</v>
      </c>
      <c r="M12" s="156">
        <f t="shared" si="3"/>
        <v>1.337687669959017</v>
      </c>
    </row>
    <row r="13" spans="1:13" ht="15.6" x14ac:dyDescent="0.25">
      <c r="A13" s="315">
        <v>1827</v>
      </c>
      <c r="B13" s="16">
        <v>0.50633280000000003</v>
      </c>
      <c r="C13" s="17">
        <v>0.50078449999999997</v>
      </c>
      <c r="D13" s="17">
        <f>(B13-C13*TableB1!E12)/(1-TableB1!E12)</f>
        <v>0.50840514954328841</v>
      </c>
      <c r="E13" s="64">
        <v>0.48959999999999998</v>
      </c>
      <c r="F13" s="17">
        <f t="shared" si="0"/>
        <v>0.27499500668291171</v>
      </c>
      <c r="G13" s="17">
        <f t="shared" si="1"/>
        <v>0.26895884838228723</v>
      </c>
      <c r="H13" s="17">
        <f>TableB1!E12</f>
        <v>0.27193870174931328</v>
      </c>
      <c r="I13" s="24">
        <v>36201.83</v>
      </c>
      <c r="J13" s="25">
        <v>28526.25</v>
      </c>
      <c r="K13" s="23">
        <f>TableB1!F12</f>
        <v>31990.67</v>
      </c>
      <c r="L13" s="16">
        <f t="shared" si="2"/>
        <v>1.2690707681521407</v>
      </c>
      <c r="M13" s="156">
        <f t="shared" si="3"/>
        <v>1.2975521217024555</v>
      </c>
    </row>
    <row r="14" spans="1:13" ht="15.6" x14ac:dyDescent="0.25">
      <c r="A14" s="315">
        <v>1832</v>
      </c>
      <c r="B14" s="16">
        <v>0.54567390000000005</v>
      </c>
      <c r="C14" s="17">
        <v>0.52334049999999999</v>
      </c>
      <c r="D14" s="17">
        <f>(B14-C14*TableB1!E13)/(1-TableB1!E13)</f>
        <v>0.55195716361780323</v>
      </c>
      <c r="E14" s="64">
        <v>0.49559999999999998</v>
      </c>
      <c r="F14" s="17">
        <f t="shared" si="0"/>
        <v>0.23035988284664274</v>
      </c>
      <c r="G14" s="17">
        <f t="shared" si="1"/>
        <v>0.21058015741935174</v>
      </c>
      <c r="H14" s="17">
        <f>TableB1!E13</f>
        <v>0.21956660293180369</v>
      </c>
      <c r="I14" s="24">
        <v>35879.39</v>
      </c>
      <c r="J14" s="25">
        <v>30167.34</v>
      </c>
      <c r="K14" s="23">
        <f>TableB1!F13</f>
        <v>33156.25</v>
      </c>
      <c r="L14" s="16">
        <f t="shared" si="2"/>
        <v>1.1893454974817137</v>
      </c>
      <c r="M14" s="156">
        <f t="shared" si="3"/>
        <v>1.3010603317123925</v>
      </c>
    </row>
    <row r="15" spans="1:13" ht="15.6" x14ac:dyDescent="0.25">
      <c r="A15" s="315">
        <v>1837</v>
      </c>
      <c r="B15" s="16">
        <v>0.55309870000000005</v>
      </c>
      <c r="C15" s="17">
        <v>0.51261509999999999</v>
      </c>
      <c r="D15" s="17">
        <f>(B15-C15*TableB1!E14)/(1-TableB1!E14)</f>
        <v>0.56987289119175399</v>
      </c>
      <c r="E15" s="64">
        <v>0.49969999999999998</v>
      </c>
      <c r="F15" s="17">
        <f t="shared" si="0"/>
        <v>0.31949748971006126</v>
      </c>
      <c r="G15" s="17">
        <f t="shared" si="1"/>
        <v>0.27151620547700245</v>
      </c>
      <c r="H15" s="17">
        <f>TableB1!E14</f>
        <v>0.29295910377642592</v>
      </c>
      <c r="I15" s="24">
        <v>40825.040000000001</v>
      </c>
      <c r="J15" s="25">
        <v>26189.88</v>
      </c>
      <c r="K15" s="23">
        <f>TableB1!F14</f>
        <v>33932.79</v>
      </c>
      <c r="L15" s="16">
        <f t="shared" si="2"/>
        <v>1.5588097387235069</v>
      </c>
      <c r="M15" s="156">
        <f t="shared" si="3"/>
        <v>1.8342765124564204</v>
      </c>
    </row>
    <row r="16" spans="1:13" ht="15.6" x14ac:dyDescent="0.25">
      <c r="A16" s="315">
        <v>1842</v>
      </c>
      <c r="B16" s="16">
        <v>0.49656830000000002</v>
      </c>
      <c r="C16" s="17">
        <v>0.52428260000000004</v>
      </c>
      <c r="D16" s="17">
        <f>(B16-C16*TableB1!E15)/(1-TableB1!E15)</f>
        <v>0.48678404724774305</v>
      </c>
      <c r="E16" s="64">
        <v>0.502</v>
      </c>
      <c r="F16" s="17">
        <f t="shared" si="0"/>
        <v>0.24655943973255362</v>
      </c>
      <c r="G16" s="17">
        <f t="shared" si="1"/>
        <v>0.27548604838901009</v>
      </c>
      <c r="H16" s="17">
        <f>TableB1!E15</f>
        <v>0.26092347661785548</v>
      </c>
      <c r="I16" s="24">
        <v>63297.35</v>
      </c>
      <c r="J16" s="25">
        <v>29947.55</v>
      </c>
      <c r="K16" s="23">
        <f>TableB1!F15</f>
        <v>46498.9</v>
      </c>
      <c r="L16" s="16">
        <f t="shared" si="2"/>
        <v>2.1136069561616893</v>
      </c>
      <c r="M16" s="156">
        <f t="shared" si="3"/>
        <v>1.8916738251302438</v>
      </c>
    </row>
    <row r="17" spans="1:13" ht="15.6" x14ac:dyDescent="0.25">
      <c r="A17" s="315">
        <v>1847</v>
      </c>
      <c r="B17" s="16">
        <v>0.51377890000000004</v>
      </c>
      <c r="C17" s="17">
        <v>0.52429190000000003</v>
      </c>
      <c r="D17" s="17">
        <f>(B17-C17*TableB1!E16)/(1-TableB1!E16)</f>
        <v>0.50997015632210252</v>
      </c>
      <c r="E17" s="64">
        <v>0.50280000000000002</v>
      </c>
      <c r="F17" s="17">
        <f t="shared" si="0"/>
        <v>0.26019119422840764</v>
      </c>
      <c r="G17" s="17">
        <f t="shared" si="1"/>
        <v>0.27138305884293068</v>
      </c>
      <c r="H17" s="17">
        <f>TableB1!E16</f>
        <v>0.26594133811900622</v>
      </c>
      <c r="I17" s="24">
        <v>57228.41</v>
      </c>
      <c r="J17" s="25">
        <v>38182.85</v>
      </c>
      <c r="K17" s="23">
        <f>TableB1!F16</f>
        <v>47665.75</v>
      </c>
      <c r="L17" s="16">
        <f t="shared" si="2"/>
        <v>1.4987988062703546</v>
      </c>
      <c r="M17" s="156">
        <f t="shared" si="3"/>
        <v>1.4369881929044881</v>
      </c>
    </row>
    <row r="18" spans="1:13" ht="15.6" x14ac:dyDescent="0.25">
      <c r="A18" s="315">
        <v>1852</v>
      </c>
      <c r="B18" s="16">
        <v>0.51419309999999996</v>
      </c>
      <c r="C18" s="17">
        <v>0.49705310000000003</v>
      </c>
      <c r="D18" s="17">
        <f>(B18-C18*TableB1!E17)/(1-TableB1!E17)</f>
        <v>0.52056988364509182</v>
      </c>
      <c r="E18" s="64">
        <v>0.50390000000000001</v>
      </c>
      <c r="F18" s="17">
        <f t="shared" si="0"/>
        <v>0.28072572710342497</v>
      </c>
      <c r="G18" s="17">
        <f t="shared" si="1"/>
        <v>0.26212008542201232</v>
      </c>
      <c r="H18" s="17">
        <f>TableB1!E17</f>
        <v>0.27115883452977019</v>
      </c>
      <c r="I18" s="24">
        <v>69057.31</v>
      </c>
      <c r="J18" s="25">
        <v>34555.01</v>
      </c>
      <c r="K18" s="23">
        <f>TableB1!F17</f>
        <v>52608.160000000003</v>
      </c>
      <c r="L18" s="16">
        <f t="shared" si="2"/>
        <v>1.9984746061424956</v>
      </c>
      <c r="M18" s="156">
        <f t="shared" si="3"/>
        <v>2.140329063314006</v>
      </c>
    </row>
    <row r="19" spans="1:13" ht="15.6" x14ac:dyDescent="0.25">
      <c r="A19" s="315">
        <v>1857</v>
      </c>
      <c r="B19" s="16">
        <v>0.51312950000000002</v>
      </c>
      <c r="C19" s="17">
        <v>0.49046970000000001</v>
      </c>
      <c r="D19" s="17">
        <f>(B19-C19*TableB1!E18)/(1-TableB1!E18)</f>
        <v>0.52310519773748754</v>
      </c>
      <c r="E19" s="64">
        <v>0.50219999999999998</v>
      </c>
      <c r="F19" s="17">
        <f t="shared" si="0"/>
        <v>0.31989657848266356</v>
      </c>
      <c r="G19" s="17">
        <f t="shared" si="1"/>
        <v>0.29217176269884176</v>
      </c>
      <c r="H19" s="17">
        <f>TableB1!E18</f>
        <v>0.30567015762191896</v>
      </c>
      <c r="I19" s="24">
        <v>62510.59</v>
      </c>
      <c r="J19" s="25">
        <v>37721.129999999997</v>
      </c>
      <c r="K19" s="23">
        <f>TableB1!F18</f>
        <v>51026.14</v>
      </c>
      <c r="L19" s="16">
        <f t="shared" si="2"/>
        <v>1.6571770251845583</v>
      </c>
      <c r="M19" s="156">
        <f t="shared" si="3"/>
        <v>1.8144301673774326</v>
      </c>
    </row>
    <row r="20" spans="1:13" ht="15.6" x14ac:dyDescent="0.25">
      <c r="A20" s="315">
        <v>1862</v>
      </c>
      <c r="B20" s="16">
        <v>0.5040753</v>
      </c>
      <c r="C20" s="17">
        <v>0.46829130000000002</v>
      </c>
      <c r="D20" s="17">
        <f>(B20-C20*TableB1!E19)/(1-TableB1!E19)</f>
        <v>0.5181818057930484</v>
      </c>
      <c r="E20" s="64">
        <v>0.50070000000000003</v>
      </c>
      <c r="F20" s="17">
        <f t="shared" si="0"/>
        <v>0.30315139555831705</v>
      </c>
      <c r="G20" s="17">
        <f t="shared" si="1"/>
        <v>0.26267710237031788</v>
      </c>
      <c r="H20" s="17">
        <f>TableB1!E19</f>
        <v>0.28274930407728838</v>
      </c>
      <c r="I20" s="24">
        <v>72106.41</v>
      </c>
      <c r="J20" s="25">
        <v>53232.2</v>
      </c>
      <c r="K20" s="23">
        <f>TableB1!F19</f>
        <v>63686.86</v>
      </c>
      <c r="L20" s="16">
        <f t="shared" si="2"/>
        <v>1.3545637790660541</v>
      </c>
      <c r="M20" s="156">
        <f t="shared" si="3"/>
        <v>1.5632801500060387</v>
      </c>
    </row>
    <row r="21" spans="1:13" ht="15.6" x14ac:dyDescent="0.25">
      <c r="A21" s="315">
        <v>1867</v>
      </c>
      <c r="B21" s="16">
        <v>0.49410929999999997</v>
      </c>
      <c r="C21" s="17">
        <v>0.44152839999999999</v>
      </c>
      <c r="D21" s="17">
        <f>(B21-C21*TableB1!E20)/(1-TableB1!E20)</f>
        <v>0.5124838414010896</v>
      </c>
      <c r="E21" s="64">
        <v>0.49930000000000002</v>
      </c>
      <c r="F21" s="17">
        <f t="shared" si="0"/>
        <v>0.2858743562704823</v>
      </c>
      <c r="G21" s="17">
        <f t="shared" si="1"/>
        <v>0.23140163218105314</v>
      </c>
      <c r="H21" s="17">
        <f>TableB1!E20</f>
        <v>0.25895887670156131</v>
      </c>
      <c r="I21" s="24">
        <v>77663.09</v>
      </c>
      <c r="J21" s="25">
        <v>63921.14</v>
      </c>
      <c r="K21" s="23">
        <f>TableB1!F20</f>
        <v>72386.06</v>
      </c>
      <c r="L21" s="16">
        <f t="shared" si="2"/>
        <v>1.2149828679526053</v>
      </c>
      <c r="M21" s="156">
        <f t="shared" si="3"/>
        <v>1.5009939298261119</v>
      </c>
    </row>
    <row r="22" spans="1:13" ht="15.6" x14ac:dyDescent="0.25">
      <c r="A22" s="315">
        <v>1872</v>
      </c>
      <c r="B22" s="16">
        <v>0.4871915</v>
      </c>
      <c r="C22" s="17">
        <v>0.44542340000000002</v>
      </c>
      <c r="D22" s="17">
        <f>(B22-C22*TableB1!E21)/(1-TableB1!E21)</f>
        <v>0.50382959751034628</v>
      </c>
      <c r="E22" s="64">
        <v>0.498</v>
      </c>
      <c r="F22" s="17">
        <f t="shared" si="0"/>
        <v>0.3080711701388239</v>
      </c>
      <c r="G22" s="17">
        <f t="shared" si="1"/>
        <v>0.26044621992369144</v>
      </c>
      <c r="H22" s="17">
        <f>TableB1!E21</f>
        <v>0.28486869920608821</v>
      </c>
      <c r="I22" s="24">
        <v>91363.91</v>
      </c>
      <c r="J22" s="25">
        <v>83011.820000000007</v>
      </c>
      <c r="K22" s="23">
        <f>TableB1!F21</f>
        <v>88070.15</v>
      </c>
      <c r="L22" s="16">
        <f t="shared" si="2"/>
        <v>1.1006132620631615</v>
      </c>
      <c r="M22" s="156">
        <f t="shared" si="3"/>
        <v>1.3018703654575985</v>
      </c>
    </row>
    <row r="23" spans="1:13" ht="15.6" x14ac:dyDescent="0.25">
      <c r="A23" s="315">
        <v>1877</v>
      </c>
      <c r="B23" s="16">
        <v>0.48356510000000003</v>
      </c>
      <c r="C23" s="17">
        <v>0.44567059999999997</v>
      </c>
      <c r="D23" s="17">
        <f>(B23-C23*TableB1!E22)/(1-TableB1!E22)</f>
        <v>0.49898263549482941</v>
      </c>
      <c r="E23" s="64">
        <v>0.496</v>
      </c>
      <c r="F23" s="17">
        <f t="shared" si="0"/>
        <v>0.3104145156956401</v>
      </c>
      <c r="G23" s="17">
        <f t="shared" ref="G23:G39" si="4">$C23*$H23/$B23</f>
        <v>0.26653161363305722</v>
      </c>
      <c r="H23" s="17">
        <f>TableB1!E22</f>
        <v>0.28919427577145695</v>
      </c>
      <c r="I23" s="24">
        <v>108720.6</v>
      </c>
      <c r="J23" s="25">
        <v>89571.72</v>
      </c>
      <c r="K23" s="23">
        <f>TableB1!F22</f>
        <v>100674.1</v>
      </c>
      <c r="L23" s="16">
        <f t="shared" si="2"/>
        <v>1.2137826537215095</v>
      </c>
      <c r="M23" s="156">
        <f t="shared" si="3"/>
        <v>1.4136250086019839</v>
      </c>
    </row>
    <row r="24" spans="1:13" ht="15.6" x14ac:dyDescent="0.25">
      <c r="A24" s="315">
        <v>1882</v>
      </c>
      <c r="B24" s="16">
        <v>0.44868940000000002</v>
      </c>
      <c r="C24" s="17">
        <v>0.44795829999999998</v>
      </c>
      <c r="D24" s="17">
        <f>(B24-C24*TableB1!E23)/(1-TableB1!E23)</f>
        <v>0.44894094796610173</v>
      </c>
      <c r="E24" s="64">
        <v>0.49430000000000002</v>
      </c>
      <c r="F24" s="17">
        <f t="shared" si="0"/>
        <v>0.25632938320606102</v>
      </c>
      <c r="G24" s="17">
        <f t="shared" si="4"/>
        <v>0.25557279863231269</v>
      </c>
      <c r="H24" s="17">
        <f>TableB1!E23</f>
        <v>0.25598991172761665</v>
      </c>
      <c r="I24" s="24">
        <v>100375.8</v>
      </c>
      <c r="J24" s="25">
        <v>94795.29</v>
      </c>
      <c r="K24" s="23">
        <f>TableB1!F23</f>
        <v>98557.79</v>
      </c>
      <c r="L24" s="16">
        <f t="shared" si="2"/>
        <v>1.0588690640642591</v>
      </c>
      <c r="M24" s="156">
        <f t="shared" si="3"/>
        <v>1.0620036856037089</v>
      </c>
    </row>
    <row r="25" spans="1:13" ht="15.6" x14ac:dyDescent="0.25">
      <c r="A25" s="315">
        <v>1887</v>
      </c>
      <c r="B25" s="16">
        <v>0.4690473</v>
      </c>
      <c r="C25" s="17">
        <v>0.4399266</v>
      </c>
      <c r="D25" s="17">
        <f>(B25-C25*TableB1!E24)/(1-TableB1!E24)</f>
        <v>0.4820261837423454</v>
      </c>
      <c r="E25" s="64">
        <v>0.49249999999999999</v>
      </c>
      <c r="F25" s="17">
        <f t="shared" si="0"/>
        <v>0.32519858988082789</v>
      </c>
      <c r="G25" s="17">
        <f t="shared" si="4"/>
        <v>0.28914995054622578</v>
      </c>
      <c r="H25" s="17">
        <f>TableB1!E24</f>
        <v>0.30829007293225896</v>
      </c>
      <c r="I25" s="24">
        <v>104580.2</v>
      </c>
      <c r="J25" s="25">
        <v>118199.7</v>
      </c>
      <c r="K25" s="23">
        <f>TableB1!F24</f>
        <v>111414.7</v>
      </c>
      <c r="L25" s="16">
        <f t="shared" si="2"/>
        <v>0.88477551127456333</v>
      </c>
      <c r="M25" s="156">
        <f t="shared" si="3"/>
        <v>0.99508143813975203</v>
      </c>
    </row>
    <row r="26" spans="1:13" ht="15.6" x14ac:dyDescent="0.25">
      <c r="A26" s="315">
        <v>1892</v>
      </c>
      <c r="B26" s="16">
        <v>0.53987450000000003</v>
      </c>
      <c r="C26" s="17">
        <v>0.4539686</v>
      </c>
      <c r="D26" s="17">
        <f>(B26-C26*TableB1!E25)/(1-TableB1!E25)</f>
        <v>0.57022246591473513</v>
      </c>
      <c r="E26" s="64">
        <v>0.49009999999999998</v>
      </c>
      <c r="F26" s="17">
        <f t="shared" si="0"/>
        <v>0.30978722136100445</v>
      </c>
      <c r="G26" s="17">
        <f t="shared" si="4"/>
        <v>0.21951044169078576</v>
      </c>
      <c r="H26" s="17">
        <f>TableB1!E25</f>
        <v>0.26104909007493499</v>
      </c>
      <c r="I26" s="24">
        <v>171556.9</v>
      </c>
      <c r="J26" s="25">
        <v>126181.4</v>
      </c>
      <c r="K26" s="23">
        <f>TableB1!F25</f>
        <v>152705.1</v>
      </c>
      <c r="L26" s="16">
        <f t="shared" ref="L26:L39" si="5">I26/J26</f>
        <v>1.3596052984037268</v>
      </c>
      <c r="M26" s="156">
        <f t="shared" ref="M26:M39" si="6">(F26*I26)/(G26*J26)</f>
        <v>1.9187622433628846</v>
      </c>
    </row>
    <row r="27" spans="1:13" ht="15.6" x14ac:dyDescent="0.25">
      <c r="A27" s="315">
        <v>1897</v>
      </c>
      <c r="B27" s="16">
        <v>0.47714440000000002</v>
      </c>
      <c r="C27" s="17">
        <v>0.45914349999999998</v>
      </c>
      <c r="D27" s="17">
        <f>(B27-C27*TableB1!E26)/(1-TableB1!E26)</f>
        <v>0.48359697604180268</v>
      </c>
      <c r="E27" s="64">
        <v>0.48949999999999999</v>
      </c>
      <c r="F27" s="17">
        <f t="shared" si="0"/>
        <v>0.27295610883881283</v>
      </c>
      <c r="G27" s="17">
        <f t="shared" si="4"/>
        <v>0.25391662575877844</v>
      </c>
      <c r="H27" s="17">
        <f>TableB1!E26</f>
        <v>0.26387152610827963</v>
      </c>
      <c r="I27" s="24">
        <v>119492.3</v>
      </c>
      <c r="J27" s="25">
        <v>152417.29999999999</v>
      </c>
      <c r="K27" s="23">
        <f>TableB1!F26</f>
        <v>136755</v>
      </c>
      <c r="L27" s="16">
        <f t="shared" si="5"/>
        <v>0.78398121473087379</v>
      </c>
      <c r="M27" s="156">
        <f t="shared" si="6"/>
        <v>0.84276664096410359</v>
      </c>
    </row>
    <row r="28" spans="1:13" ht="15.6" x14ac:dyDescent="0.25">
      <c r="A28" s="315">
        <v>1902</v>
      </c>
      <c r="B28" s="16">
        <v>0.48310130000000001</v>
      </c>
      <c r="C28" s="17">
        <v>0.44608829999999999</v>
      </c>
      <c r="D28" s="17">
        <f>(B28-C28*TableB1!E27)/(1-TableB1!E27)</f>
        <v>0.49717950806145206</v>
      </c>
      <c r="E28" s="64">
        <v>0.48409999999999997</v>
      </c>
      <c r="F28" s="17">
        <f t="shared" si="0"/>
        <v>0.29528154616989782</v>
      </c>
      <c r="G28" s="17">
        <f t="shared" si="4"/>
        <v>0.25443909027698441</v>
      </c>
      <c r="H28" s="17">
        <f>TableB1!E27</f>
        <v>0.2755505026328387</v>
      </c>
      <c r="I28" s="24">
        <v>140008.70000000001</v>
      </c>
      <c r="J28" s="25">
        <v>121875.4</v>
      </c>
      <c r="K28" s="23">
        <f>TableB1!F27</f>
        <v>134195.70000000001</v>
      </c>
      <c r="L28" s="16">
        <f t="shared" si="5"/>
        <v>1.1487855629602037</v>
      </c>
      <c r="M28" s="156">
        <f t="shared" si="6"/>
        <v>1.3331881389737448</v>
      </c>
    </row>
    <row r="29" spans="1:13" ht="15.6" x14ac:dyDescent="0.25">
      <c r="A29" s="315">
        <v>1907</v>
      </c>
      <c r="B29" s="16">
        <v>0.4851896</v>
      </c>
      <c r="C29" s="17">
        <v>0.46104099999999998</v>
      </c>
      <c r="D29" s="17">
        <f>(B29-C29*TableB1!E28)/(1-TableB1!E28)</f>
        <v>0.49387240777215863</v>
      </c>
      <c r="E29" s="64">
        <v>0.48110000000000003</v>
      </c>
      <c r="F29" s="17">
        <f t="shared" si="0"/>
        <v>0.27687203829321994</v>
      </c>
      <c r="G29" s="17">
        <f t="shared" si="4"/>
        <v>0.25130362109601301</v>
      </c>
      <c r="H29" s="17">
        <f>TableB1!E28</f>
        <v>0.26446650818067402</v>
      </c>
      <c r="I29" s="24">
        <v>144857.70000000001</v>
      </c>
      <c r="J29" s="25">
        <v>134066.9</v>
      </c>
      <c r="K29" s="23">
        <f>TableB1!F28</f>
        <v>134195</v>
      </c>
      <c r="L29" s="16">
        <f t="shared" ref="L29" si="7">I29/J29</f>
        <v>1.0804881741876631</v>
      </c>
      <c r="M29" s="156">
        <f t="shared" ref="M29" si="8">(F29*I29)/(G29*J29)</f>
        <v>1.1904204238456324</v>
      </c>
    </row>
    <row r="30" spans="1:13" ht="15.6" x14ac:dyDescent="0.25">
      <c r="A30" s="315">
        <v>1912</v>
      </c>
      <c r="B30" s="16">
        <v>0.48611110000000002</v>
      </c>
      <c r="C30" s="17">
        <v>0.44408530000000002</v>
      </c>
      <c r="D30" s="17">
        <f>(B30-C30*TableB1!E29)/(1-TableB1!E29)</f>
        <v>0.50243539253576686</v>
      </c>
      <c r="E30" s="316">
        <v>0.47719608284717974</v>
      </c>
      <c r="F30" s="17">
        <f t="shared" si="0"/>
        <v>0.30264377182914387</v>
      </c>
      <c r="G30" s="17">
        <f t="shared" si="4"/>
        <v>0.25557812473238761</v>
      </c>
      <c r="H30" s="17">
        <f>TableB1!E29</f>
        <v>0.27976463834672788</v>
      </c>
      <c r="I30" s="24">
        <v>121014.3</v>
      </c>
      <c r="J30" s="25">
        <v>145282.79999999999</v>
      </c>
      <c r="K30" s="23">
        <f>TableB1!F29</f>
        <v>133547.20000000001</v>
      </c>
      <c r="L30" s="16">
        <f t="shared" si="5"/>
        <v>0.83295682627262146</v>
      </c>
      <c r="M30" s="156">
        <f t="shared" si="6"/>
        <v>0.98634887448970165</v>
      </c>
    </row>
    <row r="31" spans="1:13" ht="15.6" x14ac:dyDescent="0.25">
      <c r="A31" s="315">
        <v>1917</v>
      </c>
      <c r="B31" s="16"/>
      <c r="C31" s="17"/>
      <c r="D31" s="17"/>
      <c r="E31" s="316">
        <v>0.31640164048979319</v>
      </c>
      <c r="F31" s="17"/>
      <c r="G31" s="17"/>
      <c r="H31" s="17"/>
      <c r="I31" s="24"/>
      <c r="J31" s="25"/>
      <c r="K31" s="23"/>
      <c r="L31" s="16"/>
      <c r="M31" s="156"/>
    </row>
    <row r="32" spans="1:13" ht="15.6" x14ac:dyDescent="0.25">
      <c r="A32" s="315">
        <v>1922</v>
      </c>
      <c r="B32" s="16">
        <v>0.53168309999999996</v>
      </c>
      <c r="C32" s="17">
        <v>0.43940709999999999</v>
      </c>
      <c r="D32" s="17">
        <f>(B32-C32*TableB1!E31)/(1-TableB1!E31)</f>
        <v>0.57591668556107767</v>
      </c>
      <c r="E32" s="64">
        <v>0.49170002499165744</v>
      </c>
      <c r="F32" s="17">
        <f t="shared" si="0"/>
        <v>0.38787943931668017</v>
      </c>
      <c r="G32" s="17">
        <f t="shared" si="4"/>
        <v>0.26779546018367262</v>
      </c>
      <c r="H32" s="17">
        <f>TableB1!E31</f>
        <v>0.32403281703090742</v>
      </c>
      <c r="I32" s="24">
        <v>163193.20000000001</v>
      </c>
      <c r="J32" s="25">
        <v>167526.29999999999</v>
      </c>
      <c r="K32" s="23">
        <f>TableB1!F31</f>
        <v>166296.70000000001</v>
      </c>
      <c r="L32" s="16">
        <f t="shared" si="5"/>
        <v>0.97413480748992853</v>
      </c>
      <c r="M32" s="156">
        <f t="shared" si="6"/>
        <v>1.410953205438592</v>
      </c>
    </row>
    <row r="33" spans="1:13" ht="15.6" x14ac:dyDescent="0.25">
      <c r="A33" s="315">
        <v>1927</v>
      </c>
      <c r="B33" s="16">
        <v>0.53311229999999998</v>
      </c>
      <c r="C33" s="17">
        <v>0.44967200000000002</v>
      </c>
      <c r="D33" s="17">
        <f>(B33-C33*TableB1!E32)/(1-TableB1!E32)</f>
        <v>0.57642482213740442</v>
      </c>
      <c r="E33" s="64">
        <v>0.48925150334796474</v>
      </c>
      <c r="F33" s="17">
        <f t="shared" si="0"/>
        <v>0.40277732502799352</v>
      </c>
      <c r="G33" s="17">
        <f t="shared" si="4"/>
        <v>0.28822588377551128</v>
      </c>
      <c r="H33" s="17">
        <f>TableB1!E32</f>
        <v>0.34170854271356782</v>
      </c>
      <c r="I33" s="24">
        <v>252634.3</v>
      </c>
      <c r="J33" s="25">
        <v>259167.7</v>
      </c>
      <c r="K33" s="23">
        <f>TableB1!F32</f>
        <v>257836</v>
      </c>
      <c r="L33" s="16">
        <f t="shared" si="5"/>
        <v>0.97479084006224537</v>
      </c>
      <c r="M33" s="156">
        <f t="shared" si="6"/>
        <v>1.3622081468847613</v>
      </c>
    </row>
    <row r="34" spans="1:13" ht="15.6" x14ac:dyDescent="0.25">
      <c r="A34" s="315">
        <v>1932</v>
      </c>
      <c r="B34" s="16">
        <v>0.49552259999999998</v>
      </c>
      <c r="C34" s="17">
        <v>0.46349859999999998</v>
      </c>
      <c r="D34" s="17">
        <f>(B34-C34*TableB1!E33)/(1-TableB1!E33)</f>
        <v>0.51526809929933581</v>
      </c>
      <c r="E34" s="64">
        <v>0.48243695200216946</v>
      </c>
      <c r="F34" s="17">
        <f t="shared" si="0"/>
        <v>0.40562367916771463</v>
      </c>
      <c r="G34" s="17">
        <f t="shared" si="4"/>
        <v>0.35676243169692085</v>
      </c>
      <c r="H34" s="17">
        <f>TableB1!E33</f>
        <v>0.38141182678174351</v>
      </c>
      <c r="I34" s="24">
        <v>293999</v>
      </c>
      <c r="J34" s="25">
        <v>249504</v>
      </c>
      <c r="K34" s="23">
        <f>TableB1!F33</f>
        <v>273200.2</v>
      </c>
      <c r="L34" s="16">
        <f t="shared" si="5"/>
        <v>1.1783338142875466</v>
      </c>
      <c r="M34" s="156">
        <f t="shared" si="6"/>
        <v>1.339715324748882</v>
      </c>
    </row>
    <row r="35" spans="1:13" ht="15.6" x14ac:dyDescent="0.25">
      <c r="A35" s="315">
        <v>1937</v>
      </c>
      <c r="B35" s="16">
        <v>0.49776680000000001</v>
      </c>
      <c r="C35" s="17">
        <v>0.44943070000000002</v>
      </c>
      <c r="D35" s="17">
        <f>(B35-C35*TableB1!E34)/(1-TableB1!E34)</f>
        <v>0.53312553003668184</v>
      </c>
      <c r="E35" s="64">
        <v>0.4753877925726484</v>
      </c>
      <c r="F35" s="17">
        <f t="shared" si="0"/>
        <v>0.46313179739944493</v>
      </c>
      <c r="G35" s="17">
        <f t="shared" si="4"/>
        <v>0.38144755452366153</v>
      </c>
      <c r="H35" s="17">
        <f>TableB1!E34</f>
        <v>0.42247209321274343</v>
      </c>
      <c r="I35" s="24">
        <v>216615</v>
      </c>
      <c r="J35" s="25">
        <v>221051.2</v>
      </c>
      <c r="K35" s="23">
        <f>TableB1!F34</f>
        <v>220017.1</v>
      </c>
      <c r="L35" s="16">
        <f t="shared" si="5"/>
        <v>0.97993134622205169</v>
      </c>
      <c r="M35" s="156">
        <f t="shared" si="6"/>
        <v>1.1897765769415218</v>
      </c>
    </row>
    <row r="36" spans="1:13" ht="15.6" x14ac:dyDescent="0.25">
      <c r="A36" s="315">
        <v>1942</v>
      </c>
      <c r="B36" s="16">
        <v>0.67488300000000001</v>
      </c>
      <c r="C36" s="17">
        <v>0.45630470000000001</v>
      </c>
      <c r="D36" s="17">
        <f>(B36-C36*TableB1!E35)/(1-TableB1!E35)</f>
        <v>0.77140294802418607</v>
      </c>
      <c r="E36" s="64">
        <v>0.46735988474059031</v>
      </c>
      <c r="F36" s="17">
        <f t="shared" si="0"/>
        <v>0.5122559255031689</v>
      </c>
      <c r="G36" s="17">
        <f t="shared" si="4"/>
        <v>0.20710831932452645</v>
      </c>
      <c r="H36" s="17">
        <f>TableB1!E35</f>
        <v>0.30631699360250814</v>
      </c>
      <c r="I36" s="24">
        <v>459162.4</v>
      </c>
      <c r="J36" s="25">
        <v>430752.2</v>
      </c>
      <c r="K36" s="23">
        <f>TableB1!F35</f>
        <v>447301.8</v>
      </c>
      <c r="L36" s="16">
        <f t="shared" ref="L36" si="9">I36/J36</f>
        <v>1.0659548575724047</v>
      </c>
      <c r="M36" s="156">
        <f t="shared" ref="M36" si="10">(F36*I36)/(G36*J36)</f>
        <v>2.6365029366818233</v>
      </c>
    </row>
    <row r="37" spans="1:13" ht="15.6" x14ac:dyDescent="0.25">
      <c r="A37" s="315">
        <v>1947</v>
      </c>
      <c r="B37" s="16">
        <v>0.53172810000000004</v>
      </c>
      <c r="C37" s="17">
        <v>0.47900510000000002</v>
      </c>
      <c r="D37" s="17">
        <f>(B37-C37*TableB1!E36)/(1-TableB1!E36)</f>
        <v>0.57465578319763144</v>
      </c>
      <c r="E37" s="64">
        <v>0.49277925030508252</v>
      </c>
      <c r="F37" s="17">
        <f t="shared" si="0"/>
        <v>0.499326653072447</v>
      </c>
      <c r="G37" s="17">
        <f t="shared" si="4"/>
        <v>0.40429642344244626</v>
      </c>
      <c r="H37" s="17">
        <f>TableB1!E36</f>
        <v>0.44879640962872297</v>
      </c>
      <c r="I37" s="24">
        <v>918577.4</v>
      </c>
      <c r="J37" s="25">
        <v>816993.6</v>
      </c>
      <c r="K37" s="23">
        <f>TableB1!F36</f>
        <v>871733.6</v>
      </c>
      <c r="L37" s="16">
        <f t="shared" si="5"/>
        <v>1.1243385505100651</v>
      </c>
      <c r="M37" s="156">
        <f t="shared" si="6"/>
        <v>1.3886153148877343</v>
      </c>
    </row>
    <row r="38" spans="1:13" ht="15.6" x14ac:dyDescent="0.25">
      <c r="A38" s="315">
        <v>1952</v>
      </c>
      <c r="B38" s="16">
        <v>0.51087280000000002</v>
      </c>
      <c r="C38" s="17">
        <v>0.45059290000000002</v>
      </c>
      <c r="D38" s="17">
        <f>(B38-C38*TableB1!E37)/(1-TableB1!E37)</f>
        <v>0.54774525612033198</v>
      </c>
      <c r="E38" s="64">
        <v>0.49148130574880855</v>
      </c>
      <c r="F38" s="17">
        <f t="shared" si="0"/>
        <v>0.42630574290349588</v>
      </c>
      <c r="G38" s="17">
        <f t="shared" si="4"/>
        <v>0.33474977496945929</v>
      </c>
      <c r="H38" s="17">
        <f>TableB1!E37</f>
        <v>0.37953228920832438</v>
      </c>
      <c r="I38" s="24">
        <v>2511794</v>
      </c>
      <c r="J38" s="25">
        <v>2793219</v>
      </c>
      <c r="K38" s="23">
        <f>TableB1!F37</f>
        <v>2640764</v>
      </c>
      <c r="L38" s="16">
        <f t="shared" si="5"/>
        <v>0.89924706942062183</v>
      </c>
      <c r="M38" s="156">
        <f t="shared" si="6"/>
        <v>1.1451962589612639</v>
      </c>
    </row>
    <row r="39" spans="1:13" ht="15.6" x14ac:dyDescent="0.25">
      <c r="A39" s="413">
        <v>1957</v>
      </c>
      <c r="B39" s="16">
        <v>0.49828289999999997</v>
      </c>
      <c r="C39" s="17">
        <v>0.43699909999999997</v>
      </c>
      <c r="D39" s="17">
        <f>(B39-C39*TableB1!E38)/(1-TableB1!E38)</f>
        <v>0.54598741443559096</v>
      </c>
      <c r="E39" s="64">
        <v>0.48539297547297822</v>
      </c>
      <c r="F39" s="17">
        <f t="shared" si="0"/>
        <v>0.49116762118567919</v>
      </c>
      <c r="G39" s="17">
        <f t="shared" si="4"/>
        <v>0.38386993825711024</v>
      </c>
      <c r="H39" s="17">
        <f>TableB1!E38</f>
        <v>0.43770302057275134</v>
      </c>
      <c r="I39" s="24">
        <v>4579163</v>
      </c>
      <c r="J39" s="25">
        <v>3883983</v>
      </c>
      <c r="K39" s="23">
        <f>TableB1!F38</f>
        <v>4277717</v>
      </c>
      <c r="L39" s="16">
        <f t="shared" si="5"/>
        <v>1.178986365285327</v>
      </c>
      <c r="M39" s="156">
        <f t="shared" si="6"/>
        <v>1.5085315903525778</v>
      </c>
    </row>
    <row r="40" spans="1:13" ht="15.6" thickBot="1" x14ac:dyDescent="0.3">
      <c r="A40" s="433">
        <v>1862</v>
      </c>
      <c r="B40" s="160"/>
      <c r="C40" s="161"/>
      <c r="D40" s="161"/>
      <c r="E40" s="18">
        <v>0.48892629913868146</v>
      </c>
      <c r="F40" s="161"/>
      <c r="G40" s="161"/>
      <c r="H40" s="161"/>
      <c r="I40" s="160"/>
      <c r="J40" s="161"/>
      <c r="K40" s="162"/>
      <c r="L40" s="160"/>
      <c r="M40" s="163"/>
    </row>
    <row r="41" spans="1:13" ht="16.2" thickTop="1" thickBot="1" x14ac:dyDescent="0.3">
      <c r="A41" s="528" t="s">
        <v>441</v>
      </c>
      <c r="B41" s="529"/>
      <c r="C41" s="529"/>
      <c r="D41" s="529"/>
      <c r="E41" s="529"/>
      <c r="F41" s="529"/>
      <c r="G41" s="529"/>
      <c r="H41" s="529"/>
      <c r="I41" s="529"/>
      <c r="J41" s="529"/>
      <c r="K41" s="529"/>
      <c r="L41" s="529"/>
      <c r="M41" s="548"/>
    </row>
    <row r="42" spans="1:13" ht="15.6" thickTop="1" x14ac:dyDescent="0.25"/>
    <row r="43" spans="1:13" x14ac:dyDescent="0.25">
      <c r="A43" s="307" t="s">
        <v>689</v>
      </c>
    </row>
  </sheetData>
  <mergeCells count="7">
    <mergeCell ref="A41:M41"/>
    <mergeCell ref="A3:M3"/>
    <mergeCell ref="B4:M4"/>
    <mergeCell ref="B5:E6"/>
    <mergeCell ref="F5:H6"/>
    <mergeCell ref="I5:K6"/>
    <mergeCell ref="L5:M6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79"/>
  <sheetViews>
    <sheetView topLeftCell="A28" workbookViewId="0">
      <selection activeCell="E18" sqref="E18"/>
    </sheetView>
  </sheetViews>
  <sheetFormatPr baseColWidth="10" defaultColWidth="8.90625" defaultRowHeight="15" x14ac:dyDescent="0.25"/>
  <cols>
    <col min="1" max="1" width="0.81640625" customWidth="1"/>
    <col min="2" max="14" width="7.81640625" customWidth="1"/>
  </cols>
  <sheetData>
    <row r="1" spans="2:14" ht="15.6" thickBot="1" x14ac:dyDescent="0.3"/>
    <row r="2" spans="2:14" x14ac:dyDescent="0.25">
      <c r="B2" s="572" t="s">
        <v>270</v>
      </c>
      <c r="C2" s="573"/>
      <c r="D2" s="573"/>
      <c r="E2" s="573"/>
      <c r="F2" s="573"/>
      <c r="G2" s="573"/>
      <c r="H2" s="573"/>
      <c r="I2" s="573"/>
      <c r="J2" s="573"/>
      <c r="K2" s="573"/>
      <c r="L2" s="574"/>
      <c r="M2" s="574"/>
      <c r="N2" s="575"/>
    </row>
    <row r="3" spans="2:14" ht="15.6" x14ac:dyDescent="0.25">
      <c r="B3" s="350"/>
      <c r="C3" s="549"/>
      <c r="D3" s="549"/>
      <c r="E3" s="549"/>
      <c r="F3" s="549"/>
      <c r="G3" s="549"/>
      <c r="H3" s="549"/>
      <c r="I3" s="549"/>
      <c r="J3" s="549"/>
      <c r="K3" s="549"/>
      <c r="L3" s="431"/>
      <c r="M3" s="431"/>
      <c r="N3" s="351"/>
    </row>
    <row r="4" spans="2:14" x14ac:dyDescent="0.25">
      <c r="B4" s="441"/>
      <c r="C4" s="559" t="s">
        <v>12</v>
      </c>
      <c r="D4" s="558"/>
      <c r="E4" s="560"/>
      <c r="F4" s="557" t="s">
        <v>11</v>
      </c>
      <c r="G4" s="558"/>
      <c r="H4" s="558"/>
      <c r="I4" s="559" t="s">
        <v>13</v>
      </c>
      <c r="J4" s="558"/>
      <c r="K4" s="560"/>
      <c r="L4" s="559" t="s">
        <v>14</v>
      </c>
      <c r="M4" s="558"/>
      <c r="N4" s="576"/>
    </row>
    <row r="5" spans="2:14" x14ac:dyDescent="0.25">
      <c r="B5" s="441"/>
      <c r="C5" s="561"/>
      <c r="D5" s="508"/>
      <c r="E5" s="562"/>
      <c r="F5" s="508"/>
      <c r="G5" s="508"/>
      <c r="H5" s="508"/>
      <c r="I5" s="561"/>
      <c r="J5" s="508"/>
      <c r="K5" s="562"/>
      <c r="L5" s="561"/>
      <c r="M5" s="508"/>
      <c r="N5" s="510"/>
    </row>
    <row r="6" spans="2:14" ht="27.6" x14ac:dyDescent="0.25">
      <c r="B6" s="442"/>
      <c r="C6" s="12" t="s">
        <v>0</v>
      </c>
      <c r="D6" s="11" t="s">
        <v>100</v>
      </c>
      <c r="E6" s="11" t="s">
        <v>189</v>
      </c>
      <c r="F6" s="12" t="s">
        <v>0</v>
      </c>
      <c r="G6" s="11" t="s">
        <v>100</v>
      </c>
      <c r="H6" s="11" t="s">
        <v>189</v>
      </c>
      <c r="I6" s="12" t="s">
        <v>0</v>
      </c>
      <c r="J6" s="11" t="s">
        <v>100</v>
      </c>
      <c r="K6" s="11" t="s">
        <v>189</v>
      </c>
      <c r="L6" s="12" t="s">
        <v>8</v>
      </c>
      <c r="M6" s="11" t="s">
        <v>9</v>
      </c>
      <c r="N6" s="345" t="s">
        <v>15</v>
      </c>
    </row>
    <row r="7" spans="2:14" ht="3" customHeight="1" x14ac:dyDescent="0.25">
      <c r="B7" s="443" t="s">
        <v>594</v>
      </c>
      <c r="C7" s="14" t="s">
        <v>192</v>
      </c>
      <c r="D7" s="5" t="s">
        <v>193</v>
      </c>
      <c r="E7" s="15"/>
      <c r="F7" s="5" t="s">
        <v>192</v>
      </c>
      <c r="G7" s="5" t="s">
        <v>193</v>
      </c>
      <c r="H7" s="5"/>
      <c r="I7" s="26"/>
      <c r="J7" s="9"/>
      <c r="K7" s="27"/>
      <c r="L7" s="33"/>
      <c r="M7" s="34"/>
      <c r="N7" s="351"/>
    </row>
    <row r="8" spans="2:14" x14ac:dyDescent="0.25">
      <c r="B8" s="346">
        <v>1807</v>
      </c>
      <c r="C8" s="28">
        <v>49.635849999999998</v>
      </c>
      <c r="D8" s="32">
        <v>58.673560000000002</v>
      </c>
      <c r="E8" s="29">
        <f>(C8-TableB3!$F9*TableB4!D8)/(1-TableB3!$F9)</f>
        <v>45.780556454760017</v>
      </c>
      <c r="F8" s="32">
        <v>56.029159999999997</v>
      </c>
      <c r="G8" s="32">
        <v>56.238219999999998</v>
      </c>
      <c r="H8" s="32">
        <f>(F8-TableB3!$G9*TableB4!G8)/(1-TableB3!$G9)</f>
        <v>55.932953298618145</v>
      </c>
      <c r="I8" s="28">
        <f>(1-TableB3!B9)*TableB4!C8+TableB3!B9*TableB4!F8</f>
        <v>52.578209816087991</v>
      </c>
      <c r="J8" s="32">
        <f>(1-TableB3!C9)*TableB4!D8+TableB3!C9*TableB4!G8</f>
        <v>57.520904567241999</v>
      </c>
      <c r="K8" s="32">
        <f>(1-TableB3!D9)*TableB4!E8+TableB3!D9*TableB4!H8</f>
        <v>50.394271214361751</v>
      </c>
      <c r="L8" s="431"/>
      <c r="M8" s="431"/>
      <c r="N8" s="351"/>
    </row>
    <row r="9" spans="2:14" x14ac:dyDescent="0.25">
      <c r="B9" s="346">
        <v>1812</v>
      </c>
      <c r="C9" s="28">
        <v>49.613599999999998</v>
      </c>
      <c r="D9" s="32">
        <v>59.870800000000003</v>
      </c>
      <c r="E9" s="29">
        <f>(C9-TableB3!$F10*TableB4!D9)/(1-TableB3!$F10)</f>
        <v>44.836452194272795</v>
      </c>
      <c r="F9" s="32">
        <v>56.10266</v>
      </c>
      <c r="G9" s="32">
        <v>56.741860000000003</v>
      </c>
      <c r="H9" s="32">
        <f>(F9-TableB3!$G10*TableB4!G9)/(1-TableB3!$G10)</f>
        <v>55.739433647503269</v>
      </c>
      <c r="I9" s="28">
        <f>(1-TableB3!B10)*TableB4!C9+TableB3!B10*TableB4!F9</f>
        <v>52.600071764107994</v>
      </c>
      <c r="J9" s="32">
        <f>(1-TableB3!C10)*TableB4!D9+TableB3!C10*TableB4!G9</f>
        <v>58.328284520404011</v>
      </c>
      <c r="K9" s="32">
        <f>(1-TableB3!D10)*TableB4!E9+TableB3!D10*TableB4!H9</f>
        <v>49.671806329601758</v>
      </c>
      <c r="L9" s="431"/>
      <c r="M9" s="431"/>
      <c r="N9" s="351"/>
    </row>
    <row r="10" spans="2:14" x14ac:dyDescent="0.25">
      <c r="B10" s="346">
        <v>1817</v>
      </c>
      <c r="C10" s="28">
        <v>49.674669999999999</v>
      </c>
      <c r="D10" s="32">
        <v>56.667450000000002</v>
      </c>
      <c r="E10" s="29">
        <f>(C10-TableB3!$F11*TableB4!D10)/(1-TableB3!$F11)</f>
        <v>47.365091143921546</v>
      </c>
      <c r="F10" s="32">
        <v>55.756239999999998</v>
      </c>
      <c r="G10" s="32">
        <v>53.975850000000001</v>
      </c>
      <c r="H10" s="32">
        <f>(F10-TableB3!$G11*TableB4!G10)/(1-TableB3!$G11)</f>
        <v>56.502969493681974</v>
      </c>
      <c r="I10" s="28">
        <f>(1-TableB3!B11)*TableB4!C10+TableB3!B11*TableB4!F10</f>
        <v>52.477565875251997</v>
      </c>
      <c r="J10" s="32">
        <f>(1-TableB3!C11)*TableB4!D10+TableB3!C11*TableB4!G10</f>
        <v>55.310019596400004</v>
      </c>
      <c r="K10" s="32">
        <f>(1-TableB3!D11)*TableB4!E10+TableB3!D11*TableB4!H10</f>
        <v>51.429754442261185</v>
      </c>
      <c r="L10" s="431"/>
      <c r="M10" s="431"/>
      <c r="N10" s="351"/>
    </row>
    <row r="11" spans="2:14" x14ac:dyDescent="0.25">
      <c r="B11" s="346">
        <v>1822</v>
      </c>
      <c r="C11" s="28">
        <v>47.37236</v>
      </c>
      <c r="D11" s="32">
        <v>56.745229999999999</v>
      </c>
      <c r="E11" s="29">
        <f>(C11-TableB3!$F12*TableB4!D11)/(1-TableB3!$F12)</f>
        <v>44.063369528195956</v>
      </c>
      <c r="F11" s="32">
        <v>54.145530000000001</v>
      </c>
      <c r="G11" s="32">
        <v>53.070529999999998</v>
      </c>
      <c r="H11" s="32">
        <f>(F11-TableB3!$G12*TableB4!G11)/(1-TableB3!$G12)</f>
        <v>54.672257368844789</v>
      </c>
      <c r="I11" s="28">
        <f>(1-TableB3!B12)*TableB4!C11+TableB3!B12*TableB4!F11</f>
        <v>50.443309859464001</v>
      </c>
      <c r="J11" s="32">
        <f>(1-TableB3!C12)*TableB4!D11+TableB3!C12*TableB4!G11</f>
        <v>54.86707098662</v>
      </c>
      <c r="K11" s="32">
        <f>(1-TableB3!D12)*TableB4!E11+TableB3!D12*TableB4!H11</f>
        <v>48.62128281217408</v>
      </c>
      <c r="L11" s="35">
        <v>56.930759999999999</v>
      </c>
      <c r="M11" s="35">
        <v>56.592610000000001</v>
      </c>
      <c r="N11" s="444">
        <v>56.76793</v>
      </c>
    </row>
    <row r="12" spans="2:14" x14ac:dyDescent="0.25">
      <c r="B12" s="346">
        <v>1827</v>
      </c>
      <c r="C12" s="28">
        <v>50.335979999999999</v>
      </c>
      <c r="D12" s="32">
        <v>58.872599999999998</v>
      </c>
      <c r="E12" s="29">
        <f>(C12-TableB3!$F13*TableB4!D12)/(1-TableB3!$F13)</f>
        <v>47.098032819513804</v>
      </c>
      <c r="F12" s="32">
        <v>53.79974</v>
      </c>
      <c r="G12" s="32">
        <v>55.100619999999999</v>
      </c>
      <c r="H12" s="32">
        <f>(F12-TableB3!$G13*TableB4!G12)/(1-TableB3!$G13)</f>
        <v>53.321130573007686</v>
      </c>
      <c r="I12" s="28">
        <f>(1-TableB3!B13)*TableB4!C12+TableB3!B13*TableB4!F12</f>
        <v>52.089795299328003</v>
      </c>
      <c r="J12" s="32">
        <f>(1-TableB3!C13)*TableB4!D12+TableB3!C13*TableB4!G12</f>
        <v>56.983650881689996</v>
      </c>
      <c r="K12" s="32">
        <f>(1-TableB3!D13)*TableB4!E12+TableB3!D13*TableB4!H12</f>
        <v>50.261887763501363</v>
      </c>
      <c r="L12" s="35">
        <v>56.626779999999997</v>
      </c>
      <c r="M12" s="35">
        <v>56.838709999999999</v>
      </c>
      <c r="N12" s="444">
        <v>56.730559999999997</v>
      </c>
    </row>
    <row r="13" spans="2:14" x14ac:dyDescent="0.25">
      <c r="B13" s="346">
        <v>1832</v>
      </c>
      <c r="C13" s="28">
        <v>50.169110000000003</v>
      </c>
      <c r="D13" s="32">
        <v>55.158729999999998</v>
      </c>
      <c r="E13" s="29">
        <f>(C13-TableB3!$F14*TableB4!D13)/(1-TableB3!$F14)</f>
        <v>48.675673973171598</v>
      </c>
      <c r="F13" s="32">
        <v>50.94567</v>
      </c>
      <c r="G13" s="32">
        <v>53.006990000000002</v>
      </c>
      <c r="H13" s="32">
        <f>(F13-TableB3!$G14*TableB4!G13)/(1-TableB3!$G14)</f>
        <v>50.395806585530138</v>
      </c>
      <c r="I13" s="28">
        <f>(1-TableB3!B14)*TableB4!C13+TableB3!B14*TableB4!F13</f>
        <v>50.592858523784003</v>
      </c>
      <c r="J13" s="32">
        <f>(1-TableB3!C14)*TableB4!D13+TableB3!C14*TableB4!G13</f>
        <v>54.032637312529999</v>
      </c>
      <c r="K13" s="32">
        <f>(1-TableB3!D14)*TableB4!E13+TableB3!D14*TableB4!H13</f>
        <v>49.625113490935497</v>
      </c>
      <c r="L13" s="35">
        <v>56.405270000000002</v>
      </c>
      <c r="M13" s="35">
        <v>57.095050000000001</v>
      </c>
      <c r="N13" s="444">
        <v>56.747169999999997</v>
      </c>
    </row>
    <row r="14" spans="2:14" x14ac:dyDescent="0.25">
      <c r="B14" s="346">
        <v>1837</v>
      </c>
      <c r="C14" s="28">
        <v>51.078180000000003</v>
      </c>
      <c r="D14" s="32">
        <v>56.760800000000003</v>
      </c>
      <c r="E14" s="29">
        <f>(C14-TableB3!$F15*TableB4!D14)/(1-TableB3!$F15)</f>
        <v>48.410176873600612</v>
      </c>
      <c r="F14" s="32">
        <v>50.989240000000002</v>
      </c>
      <c r="G14" s="32">
        <v>54.813960000000002</v>
      </c>
      <c r="H14" s="32">
        <f>(F14-TableB3!$G15*TableB4!G14)/(1-TableB3!$G15)</f>
        <v>49.56371280334907</v>
      </c>
      <c r="I14" s="28">
        <f>(1-TableB3!B15)*TableB4!C14+TableB3!B15*TableB4!F14</f>
        <v>51.028987401622004</v>
      </c>
      <c r="J14" s="32">
        <f>(1-TableB3!C15)*TableB4!D14+TableB3!C15*TableB4!G14</f>
        <v>55.762820418716004</v>
      </c>
      <c r="K14" s="32">
        <f>(1-TableB3!D15)*TableB4!E14+TableB3!D15*TableB4!H14</f>
        <v>49.067545728979937</v>
      </c>
      <c r="L14" s="35">
        <v>56.260899999999999</v>
      </c>
      <c r="M14" s="35">
        <v>57.304180000000002</v>
      </c>
      <c r="N14" s="444">
        <v>56.782260000000001</v>
      </c>
    </row>
    <row r="15" spans="2:14" x14ac:dyDescent="0.25">
      <c r="B15" s="346">
        <v>1842</v>
      </c>
      <c r="C15" s="28">
        <v>47.363660000000003</v>
      </c>
      <c r="D15" s="32">
        <v>54.942160000000001</v>
      </c>
      <c r="E15" s="29">
        <f>(C15-TableB3!$F16*TableB4!D15)/(1-TableB3!$F16)</f>
        <v>44.883635944286993</v>
      </c>
      <c r="F15" s="32">
        <v>49.679859999999998</v>
      </c>
      <c r="G15" s="32">
        <v>54.027380000000001</v>
      </c>
      <c r="H15" s="32">
        <f>(F15-TableB3!$G16*TableB4!G15)/(1-TableB3!$G16)</f>
        <v>48.026777816518099</v>
      </c>
      <c r="I15" s="28">
        <f>(1-TableB3!B16)*TableB4!C15+TableB3!B16*TableB4!F15</f>
        <v>48.513811496459994</v>
      </c>
      <c r="J15" s="32">
        <f>(1-TableB3!C16)*TableB4!D15+TableB3!C16*TableB4!G15</f>
        <v>54.462556763172003</v>
      </c>
      <c r="K15" s="32">
        <f>(1-TableB3!D16)*TableB4!E15+TableB3!D16*TableB4!H15</f>
        <v>46.413667265925497</v>
      </c>
      <c r="L15" s="35">
        <v>56.177860000000003</v>
      </c>
      <c r="M15" s="35">
        <v>57.490169999999999</v>
      </c>
      <c r="N15" s="444">
        <v>56.836640000000003</v>
      </c>
    </row>
    <row r="16" spans="2:14" x14ac:dyDescent="0.25">
      <c r="B16" s="346">
        <v>1847</v>
      </c>
      <c r="C16" s="28">
        <v>48.573509999999999</v>
      </c>
      <c r="D16" s="32">
        <v>55.956969999999998</v>
      </c>
      <c r="E16" s="29">
        <f>(C16-TableB3!$F17*TableB4!D16)/(1-TableB3!$F17)</f>
        <v>45.976742754260023</v>
      </c>
      <c r="F16" s="32">
        <v>50.917659999999998</v>
      </c>
      <c r="G16" s="32">
        <v>54.907440000000001</v>
      </c>
      <c r="H16" s="32">
        <f>(F16-TableB3!$G17*TableB4!G16)/(1-TableB3!$G17)</f>
        <v>49.431613437877942</v>
      </c>
      <c r="I16" s="28">
        <f>(1-TableB3!B17)*TableB4!C16+TableB3!B17*TableB4!F16</f>
        <v>49.777884808435005</v>
      </c>
      <c r="J16" s="32">
        <f>(1-TableB3!C17)*TableB4!D16+TableB3!C17*TableB4!G16</f>
        <v>55.406709922193002</v>
      </c>
      <c r="K16" s="32">
        <f>(1-TableB3!D17)*TableB4!E16+TableB3!D17*TableB4!H16</f>
        <v>47.738623696857303</v>
      </c>
      <c r="L16" s="35">
        <v>56.080419999999997</v>
      </c>
      <c r="M16" s="35">
        <v>57.632860000000001</v>
      </c>
      <c r="N16" s="444">
        <v>56.861130000000003</v>
      </c>
    </row>
    <row r="17" spans="2:14" x14ac:dyDescent="0.25">
      <c r="B17" s="346">
        <v>1852</v>
      </c>
      <c r="C17" s="28">
        <v>48.830309999999997</v>
      </c>
      <c r="D17" s="32">
        <v>55.812660000000001</v>
      </c>
      <c r="E17" s="29">
        <f>(C17-TableB3!$F18*TableB4!D17)/(1-TableB3!$F18)</f>
        <v>46.105166957211857</v>
      </c>
      <c r="F17" s="32">
        <v>51.202669999999998</v>
      </c>
      <c r="G17" s="32">
        <v>53.941310000000001</v>
      </c>
      <c r="H17" s="32">
        <f>(F17-TableB3!$G18*TableB4!G17)/(1-TableB3!$G18)</f>
        <v>50.229811765810631</v>
      </c>
      <c r="I17" s="28">
        <f>(1-TableB3!B18)*TableB4!C17+TableB3!B18*TableB4!F17</f>
        <v>50.050161142715993</v>
      </c>
      <c r="J17" s="32">
        <f>(1-TableB3!C18)*TableB4!D17+TableB3!C18*TableB4!G17</f>
        <v>54.882499681315004</v>
      </c>
      <c r="K17" s="32">
        <f>(1-TableB3!D18)*TableB4!E17+TableB3!D18*TableB4!H17</f>
        <v>48.252332825301451</v>
      </c>
      <c r="L17" s="35">
        <v>56.722659999999998</v>
      </c>
      <c r="M17" s="35">
        <v>58.488990000000001</v>
      </c>
      <c r="N17" s="444">
        <v>57.612760000000002</v>
      </c>
    </row>
    <row r="18" spans="2:14" x14ac:dyDescent="0.25">
      <c r="B18" s="346">
        <v>1857</v>
      </c>
      <c r="C18" s="28">
        <v>47.080860000000001</v>
      </c>
      <c r="D18" s="32">
        <v>54.175559999999997</v>
      </c>
      <c r="E18" s="29">
        <f>(C18-TableB3!$F19*TableB4!D18)/(1-TableB3!$F19)</f>
        <v>43.743764223746652</v>
      </c>
      <c r="F18" s="32">
        <v>49.374690000000001</v>
      </c>
      <c r="G18" s="32">
        <v>53.051569999999998</v>
      </c>
      <c r="H18" s="32">
        <f>(F18-TableB3!$G19*TableB4!G18)/(1-TableB3!$G19)</f>
        <v>47.856976444338272</v>
      </c>
      <c r="I18" s="28">
        <f>(1-TableB3!B19)*TableB4!C18+TableB3!B19*TableB4!F18</f>
        <v>48.257891840984996</v>
      </c>
      <c r="J18" s="32">
        <f>(1-TableB3!C19)*TableB4!D18+TableB3!C19*TableB4!G18</f>
        <v>53.624276961896996</v>
      </c>
      <c r="K18" s="32">
        <f>(1-TableB3!D19)*TableB4!E18+TableB3!D19*TableB4!H18</f>
        <v>45.895406915735478</v>
      </c>
      <c r="L18" s="35">
        <v>57.051940000000002</v>
      </c>
      <c r="M18" s="35">
        <v>58.974890000000002</v>
      </c>
      <c r="N18" s="444">
        <v>58.01773</v>
      </c>
    </row>
    <row r="19" spans="2:14" x14ac:dyDescent="0.25">
      <c r="B19" s="346">
        <v>1862</v>
      </c>
      <c r="C19" s="28">
        <v>49.861640000000001</v>
      </c>
      <c r="D19" s="32">
        <v>55.12482</v>
      </c>
      <c r="E19" s="29">
        <f>(C19-TableB3!$F20*TableB4!D19)/(1-TableB3!$F20)</f>
        <v>47.571988629666883</v>
      </c>
      <c r="F19" s="32">
        <v>50.407089999999997</v>
      </c>
      <c r="G19" s="32">
        <v>53.688299999999998</v>
      </c>
      <c r="H19" s="32">
        <f>(F19-TableB3!$G20*TableB4!G19)/(1-TableB3!$G20)</f>
        <v>49.238133037128897</v>
      </c>
      <c r="I19" s="28">
        <f>(1-TableB3!B20)*TableB4!C19+TableB3!B20*TableB4!F19</f>
        <v>50.136587872385</v>
      </c>
      <c r="J19" s="32">
        <f>(1-TableB3!C20)*TableB4!D19+TableB3!C20*TableB4!G19</f>
        <v>54.452110181724002</v>
      </c>
      <c r="K19" s="32">
        <f>(1-TableB3!D20)*TableB4!E19+TableB3!D20*TableB4!H19</f>
        <v>48.435354347437539</v>
      </c>
      <c r="L19" s="35">
        <v>57.47334</v>
      </c>
      <c r="M19" s="35">
        <v>59.55339</v>
      </c>
      <c r="N19" s="444">
        <v>58.514879999999998</v>
      </c>
    </row>
    <row r="20" spans="2:14" x14ac:dyDescent="0.25">
      <c r="B20" s="346">
        <v>1867</v>
      </c>
      <c r="C20" s="28">
        <v>50.375610000000002</v>
      </c>
      <c r="D20" s="32">
        <v>55.36974</v>
      </c>
      <c r="E20" s="29">
        <f>(C20-TableB3!$F21*TableB4!D20)/(1-TableB3!$F21)</f>
        <v>48.376390798985206</v>
      </c>
      <c r="F20" s="32">
        <v>51.636800000000001</v>
      </c>
      <c r="G20" s="32">
        <v>54.954619999999998</v>
      </c>
      <c r="H20" s="32">
        <f>(F20-TableB3!$G21*TableB4!G20)/(1-TableB3!$G21)</f>
        <v>50.63790513445197</v>
      </c>
      <c r="I20" s="28">
        <f>(1-TableB3!B21)*TableB4!C20+TableB3!B21*TableB4!F20</f>
        <v>50.998775708067001</v>
      </c>
      <c r="J20" s="32">
        <f>(1-TableB3!C21)*TableB4!D20+TableB3!C21*TableB4!G20</f>
        <v>55.186452730592002</v>
      </c>
      <c r="K20" s="32">
        <f>(1-TableB3!D21)*TableB4!E20+TableB3!D21*TableB4!H20</f>
        <v>49.535380353008847</v>
      </c>
      <c r="L20" s="35">
        <v>57.882370000000002</v>
      </c>
      <c r="M20" s="35">
        <v>60.100430000000003</v>
      </c>
      <c r="N20" s="444">
        <v>58.989879999999999</v>
      </c>
    </row>
    <row r="21" spans="2:14" x14ac:dyDescent="0.25">
      <c r="B21" s="346">
        <v>1872</v>
      </c>
      <c r="C21" s="28">
        <v>49.120600000000003</v>
      </c>
      <c r="D21" s="32">
        <v>55.94773</v>
      </c>
      <c r="E21" s="29">
        <f>(C21-TableB3!$F22*TableB4!D21)/(1-TableB3!$F22)</f>
        <v>46.080920430336967</v>
      </c>
      <c r="F21" s="32">
        <v>49.67859</v>
      </c>
      <c r="G21" s="32">
        <v>54.497999999999998</v>
      </c>
      <c r="H21" s="32">
        <f>(F21-TableB3!$G22*TableB4!G21)/(1-TableB3!$G22)</f>
        <v>47.981354247066761</v>
      </c>
      <c r="I21" s="28">
        <f>(1-TableB3!B22)*TableB4!C21+TableB3!B22*TableB4!F21</f>
        <v>49.392447985084999</v>
      </c>
      <c r="J21" s="32">
        <f>(1-TableB3!C22)*TableB4!D21+TableB3!C22*TableB4!G21</f>
        <v>55.301986334318002</v>
      </c>
      <c r="K21" s="32">
        <f>(1-TableB3!D22)*TableB4!E21+TableB3!D22*TableB4!H21</f>
        <v>47.038415235314986</v>
      </c>
      <c r="L21" s="35">
        <v>58.166699999999999</v>
      </c>
      <c r="M21" s="35">
        <v>60.541899999999998</v>
      </c>
      <c r="N21" s="444">
        <v>59.34975</v>
      </c>
    </row>
    <row r="22" spans="2:14" x14ac:dyDescent="0.25">
      <c r="B22" s="346">
        <v>1877</v>
      </c>
      <c r="C22" s="28">
        <v>50.098010000000002</v>
      </c>
      <c r="D22" s="32">
        <v>55.596339999999998</v>
      </c>
      <c r="E22" s="29">
        <f>(C22-TableB3!$F23*TableB4!D22)/(1-TableB3!$F23)</f>
        <v>47.622955807398263</v>
      </c>
      <c r="F22" s="32">
        <v>51.902700000000003</v>
      </c>
      <c r="G22" s="32">
        <v>55.59198</v>
      </c>
      <c r="H22" s="32">
        <f>(F22-TableB3!$G23*TableB4!G22)/(1-TableB3!$G23)</f>
        <v>50.562069960831231</v>
      </c>
      <c r="I22" s="28">
        <f>(1-TableB3!B23)*TableB4!C22+TableB3!B23*TableB4!F22</f>
        <v>50.970695100319006</v>
      </c>
      <c r="J22" s="32">
        <f>(1-TableB3!C23)*TableB4!D22+TableB3!C23*TableB4!G22</f>
        <v>55.594396876184007</v>
      </c>
      <c r="K22" s="32">
        <f>(1-TableB3!D23)*TableB4!E22+TableB3!D23*TableB4!H22</f>
        <v>49.089522733698402</v>
      </c>
      <c r="L22" s="35">
        <v>58.549810000000001</v>
      </c>
      <c r="M22" s="35">
        <v>61.037210000000002</v>
      </c>
      <c r="N22" s="444">
        <v>59.784590000000001</v>
      </c>
    </row>
    <row r="23" spans="2:14" x14ac:dyDescent="0.25">
      <c r="B23" s="346">
        <v>1882</v>
      </c>
      <c r="C23" s="28">
        <v>48.018540000000002</v>
      </c>
      <c r="D23" s="32">
        <v>55.413429999999998</v>
      </c>
      <c r="E23" s="29">
        <f>(C23-TableB3!$F24*TableB4!D23)/(1-TableB3!$F24)</f>
        <v>45.469659420653549</v>
      </c>
      <c r="F23" s="32">
        <v>50.722990000000003</v>
      </c>
      <c r="G23" s="32">
        <v>55.755290000000002</v>
      </c>
      <c r="H23" s="32">
        <f>(F23-TableB3!$G24*TableB4!G23)/(1-TableB3!$G24)</f>
        <v>48.995327453286919</v>
      </c>
      <c r="I23" s="28">
        <f>(1-TableB3!B24)*TableB4!C23+TableB3!B24*TableB4!F23</f>
        <v>49.231998047830004</v>
      </c>
      <c r="J23" s="32">
        <f>(1-TableB3!C24)*TableB4!D23+TableB3!C24*TableB4!G23</f>
        <v>55.566569024437996</v>
      </c>
      <c r="K23" s="32">
        <f>(1-TableB3!D24)*TableB4!E23+TableB3!D24*TableB4!H23</f>
        <v>47.052476169437753</v>
      </c>
      <c r="L23" s="35">
        <v>58.768590000000003</v>
      </c>
      <c r="M23" s="35">
        <v>61.343330000000002</v>
      </c>
      <c r="N23" s="444">
        <v>60.041499999999999</v>
      </c>
    </row>
    <row r="24" spans="2:14" x14ac:dyDescent="0.25">
      <c r="B24" s="346">
        <v>1887</v>
      </c>
      <c r="C24" s="28">
        <v>49.359580000000001</v>
      </c>
      <c r="D24" s="32">
        <v>55.359659999999998</v>
      </c>
      <c r="E24" s="29">
        <f>(C24-TableB3!$F25*TableB4!D24)/(1-TableB3!$F25)</f>
        <v>46.468036612698</v>
      </c>
      <c r="F24" s="32">
        <v>52.757980000000003</v>
      </c>
      <c r="G24" s="32">
        <v>57.100729999999999</v>
      </c>
      <c r="H24" s="32">
        <f>(F24-TableB3!$G25*TableB4!G24)/(1-TableB3!$G25)</f>
        <v>50.991495002637322</v>
      </c>
      <c r="I24" s="28">
        <f>(1-TableB3!B25)*TableB4!C24+TableB3!B25*TableB4!F24</f>
        <v>50.953590344320006</v>
      </c>
      <c r="J24" s="32">
        <f>(1-TableB3!C25)*TableB4!D24+TableB3!C25*TableB4!G24</f>
        <v>56.125603005461997</v>
      </c>
      <c r="K24" s="32">
        <f>(1-TableB3!D25)*TableB4!E24+TableB3!D25*TableB4!H24</f>
        <v>48.648461997717746</v>
      </c>
      <c r="L24" s="35">
        <v>58.916460000000001</v>
      </c>
      <c r="M24" s="35">
        <v>61.535350000000001</v>
      </c>
      <c r="N24" s="444">
        <v>60.20628</v>
      </c>
    </row>
    <row r="25" spans="2:14" x14ac:dyDescent="0.25">
      <c r="B25" s="346">
        <v>1892</v>
      </c>
      <c r="C25" s="28">
        <v>53.288089999999997</v>
      </c>
      <c r="D25" s="32">
        <v>56.35342</v>
      </c>
      <c r="E25" s="29">
        <f>(C25-TableB3!$F26*TableB4!D25)/(1-TableB3!$F26)</f>
        <v>51.912282288750426</v>
      </c>
      <c r="F25" s="32">
        <v>50.588120000000004</v>
      </c>
      <c r="G25" s="32">
        <v>58.45749</v>
      </c>
      <c r="H25" s="32">
        <f>(F25-TableB3!$G26*TableB4!G25)/(1-TableB3!$G26)</f>
        <v>48.374882338921836</v>
      </c>
      <c r="I25" s="28">
        <f>(1-TableB3!B26)*TableB4!C25+TableB3!B26*TableB4!F25</f>
        <v>51.830445046234999</v>
      </c>
      <c r="J25" s="32">
        <f>(1-TableB3!C26)*TableB4!D25+TableB3!C26*TableB4!G25</f>
        <v>57.308601712201998</v>
      </c>
      <c r="K25" s="32">
        <f>(1-TableB3!D26)*TableB4!E25+TableB3!D26*TableB4!H25</f>
        <v>49.895177366432506</v>
      </c>
      <c r="L25" s="35">
        <v>59.165170000000003</v>
      </c>
      <c r="M25" s="35">
        <v>61.781689999999998</v>
      </c>
      <c r="N25" s="444">
        <v>60.449750000000002</v>
      </c>
    </row>
    <row r="26" spans="2:14" x14ac:dyDescent="0.25">
      <c r="B26" s="346">
        <v>1897</v>
      </c>
      <c r="C26" s="28">
        <v>50.97448</v>
      </c>
      <c r="D26" s="32">
        <v>55.921880000000002</v>
      </c>
      <c r="E26" s="29">
        <f>(C26-TableB3!$F27*TableB4!D26)/(1-TableB3!$F27)</f>
        <v>49.117063866962503</v>
      </c>
      <c r="F26" s="32">
        <v>54.506210000000003</v>
      </c>
      <c r="G26" s="32">
        <v>57.239229999999999</v>
      </c>
      <c r="H26" s="32">
        <f>(F26-TableB3!$G27*TableB4!G26)/(1-TableB3!$G27)</f>
        <v>53.576073716991381</v>
      </c>
      <c r="I26" s="28">
        <f>(1-TableB3!B27)*TableB4!C26+TableB3!B27*TableB4!F26</f>
        <v>52.659625191811998</v>
      </c>
      <c r="J26" s="32">
        <f>(1-TableB3!C27)*TableB4!D26+TableB3!C27*TableB4!G26</f>
        <v>56.526732689725009</v>
      </c>
      <c r="K26" s="32">
        <f>(1-TableB3!D27)*TableB4!E26+TableB3!D27*TableB4!H26</f>
        <v>51.273427546577082</v>
      </c>
      <c r="L26" s="35">
        <v>59.407679999999999</v>
      </c>
      <c r="M26" s="35">
        <v>62.042580000000001</v>
      </c>
      <c r="N26" s="444">
        <v>60.697560000000003</v>
      </c>
    </row>
    <row r="27" spans="2:14" x14ac:dyDescent="0.25">
      <c r="B27" s="346">
        <v>1902</v>
      </c>
      <c r="C27" s="28">
        <v>51.581139999999998</v>
      </c>
      <c r="D27" s="32">
        <v>55.185119999999998</v>
      </c>
      <c r="E27" s="29">
        <f>(C27-TableB3!$F28*TableB4!D27)/(1-TableB3!$F28)</f>
        <v>50.071049295007697</v>
      </c>
      <c r="F27" s="32">
        <v>54.335070000000002</v>
      </c>
      <c r="G27" s="32">
        <v>56.380679999999998</v>
      </c>
      <c r="H27" s="32">
        <f>(F27-TableB3!$G28*TableB4!G27)/(1-TableB3!$G28)</f>
        <v>53.636960508644201</v>
      </c>
      <c r="I27" s="28">
        <f>(1-TableB3!B28)*TableB4!C27+TableB3!B28*TableB4!F27</f>
        <v>52.911567163108998</v>
      </c>
      <c r="J27" s="32">
        <f>(1-TableB3!C28)*TableB4!D27+TableB3!C28*TableB4!G27</f>
        <v>55.718445327948004</v>
      </c>
      <c r="K27" s="32">
        <f>(1-TableB3!D28)*TableB4!E27+TableB3!D28*TableB4!H27</f>
        <v>51.84394727799431</v>
      </c>
      <c r="L27" s="35">
        <v>59.556289999999997</v>
      </c>
      <c r="M27" s="35">
        <v>61.486870000000003</v>
      </c>
      <c r="N27" s="444">
        <v>60.490940000000002</v>
      </c>
    </row>
    <row r="28" spans="2:14" x14ac:dyDescent="0.25">
      <c r="B28" s="346">
        <v>1907</v>
      </c>
      <c r="C28" s="28">
        <v>51.973309999999998</v>
      </c>
      <c r="D28" s="32">
        <v>55.582239999999999</v>
      </c>
      <c r="E28" s="29">
        <f>(C28-TableB3!$F29*TableB4!D28)/(1-TableB3!$F29)</f>
        <v>50.591518867488489</v>
      </c>
      <c r="F28" s="32">
        <v>55.539250000000003</v>
      </c>
      <c r="G28" s="32">
        <v>58.144179999999999</v>
      </c>
      <c r="H28" s="32">
        <f>(F28-TableB3!$G29*TableB4!G28)/(1-TableB3!$G29)</f>
        <v>54.664892436444077</v>
      </c>
      <c r="I28" s="28">
        <f>(1-TableB3!B29)*TableB4!C28+TableB3!B29*TableB4!F28</f>
        <v>53.703467002224002</v>
      </c>
      <c r="J28" s="32">
        <f>(1-TableB3!C29)*TableB4!D28+TableB3!C29*TableB4!G28</f>
        <v>56.76339937953999</v>
      </c>
      <c r="K28" s="32">
        <f>(1-TableB3!D29)*TableB4!E28+TableB3!D29*TableB4!H28</f>
        <v>52.603245679744056</v>
      </c>
      <c r="L28" s="35">
        <v>59.744120000000002</v>
      </c>
      <c r="M28" s="35">
        <v>62.15448</v>
      </c>
      <c r="N28" s="444">
        <v>60.903849999999998</v>
      </c>
    </row>
    <row r="29" spans="2:14" x14ac:dyDescent="0.25">
      <c r="B29" s="346">
        <v>1912</v>
      </c>
      <c r="C29" s="28">
        <v>52.005020000000002</v>
      </c>
      <c r="D29" s="32">
        <v>54.939459999999997</v>
      </c>
      <c r="E29" s="29">
        <f>(C29-TableB3!$F30*TableB4!D29)/(1-TableB3!$F30)</f>
        <v>50.731510201233675</v>
      </c>
      <c r="F29" s="32">
        <v>56.015270000000001</v>
      </c>
      <c r="G29" s="32">
        <v>58.275649999999999</v>
      </c>
      <c r="H29" s="32">
        <f>(F29-TableB3!$G30*TableB4!G29)/(1-TableB3!$G30)</f>
        <v>55.239226602061279</v>
      </c>
      <c r="I29" s="28">
        <f>(1-TableB3!B30)*TableB4!C29+TableB3!B30*TableB4!F29</f>
        <v>53.954447038775001</v>
      </c>
      <c r="J29" s="32">
        <f>(1-TableB3!C30)*TableB4!D29+TableB3!C30*TableB4!G29</f>
        <v>56.421012937006999</v>
      </c>
      <c r="K29" s="32">
        <f>(1-TableB3!D30)*TableB4!E29+TableB3!D30*TableB4!H29</f>
        <v>52.996346460523405</v>
      </c>
      <c r="L29" s="35">
        <v>59.455120000000001</v>
      </c>
      <c r="M29" s="35">
        <v>62.313049999999997</v>
      </c>
      <c r="N29" s="444">
        <v>60.827750000000002</v>
      </c>
    </row>
    <row r="30" spans="2:14" x14ac:dyDescent="0.25">
      <c r="B30" s="346">
        <v>1917</v>
      </c>
      <c r="C30" s="28"/>
      <c r="D30" s="32"/>
      <c r="E30" s="29"/>
      <c r="F30" s="32"/>
      <c r="G30" s="32"/>
      <c r="H30" s="32"/>
      <c r="I30" s="28"/>
      <c r="J30" s="32"/>
      <c r="K30" s="32"/>
      <c r="L30" s="35">
        <v>50.888710000000003</v>
      </c>
      <c r="M30" s="35">
        <v>63.662860000000002</v>
      </c>
      <c r="N30" s="444">
        <v>55.9739</v>
      </c>
    </row>
    <row r="31" spans="2:14" x14ac:dyDescent="0.25">
      <c r="B31" s="346">
        <v>1922</v>
      </c>
      <c r="C31" s="28">
        <v>54.827390000000001</v>
      </c>
      <c r="D31" s="32">
        <v>58.05086</v>
      </c>
      <c r="E31" s="29">
        <f>(C31-TableB3!$F32*TableB4!D31)/(1-TableB3!$F32)</f>
        <v>52.784789544203534</v>
      </c>
      <c r="F31" s="32">
        <v>57.458039999999997</v>
      </c>
      <c r="G31" s="32">
        <v>60.374420000000001</v>
      </c>
      <c r="H31" s="32">
        <f>(F31-TableB3!$G32*TableB4!G31)/(1-TableB3!$G32)</f>
        <v>56.391407274168536</v>
      </c>
      <c r="I31" s="28">
        <f>(1-TableB3!B32)*TableB4!C31+TableB3!B32*TableB4!F31</f>
        <v>56.226062147015</v>
      </c>
      <c r="J31" s="32">
        <f>(1-TableB3!C32)*TableB4!D31+TableB3!C32*TableB4!G31</f>
        <v>59.071848761276001</v>
      </c>
      <c r="K31" s="32">
        <f>(1-TableB3!D32)*TableB4!E31+TableB3!D32*TableB4!H31</f>
        <v>54.861900873330796</v>
      </c>
      <c r="L31" s="35">
        <v>61.392600000000002</v>
      </c>
      <c r="M31" s="35">
        <v>63.607700000000001</v>
      </c>
      <c r="N31" s="444">
        <v>62.496459999999999</v>
      </c>
    </row>
    <row r="32" spans="2:14" x14ac:dyDescent="0.25">
      <c r="B32" s="346">
        <v>1927</v>
      </c>
      <c r="C32" s="28">
        <v>54.608229999999999</v>
      </c>
      <c r="D32" s="32">
        <v>58.116669999999999</v>
      </c>
      <c r="E32" s="29">
        <f>(C32-TableB3!$F33*TableB4!D32)/(1-TableB3!$F33)</f>
        <v>52.242077244183335</v>
      </c>
      <c r="F32" s="32">
        <v>57.372819999999997</v>
      </c>
      <c r="G32" s="32">
        <v>60.045169999999999</v>
      </c>
      <c r="H32" s="32">
        <f>(F32-TableB3!$G33*TableB4!G32)/(1-TableB3!$G33)</f>
        <v>56.290678316353045</v>
      </c>
      <c r="I32" s="28">
        <f>(1-TableB3!B33)*TableB4!C32+TableB3!B33*TableB4!F32</f>
        <v>56.082066933457</v>
      </c>
      <c r="J32" s="32">
        <f>(1-TableB3!C33)*TableB4!D32+TableB3!C33*TableB4!G32</f>
        <v>58.983862451999997</v>
      </c>
      <c r="K32" s="32">
        <f>(1-TableB3!D33)*TableB4!E32+TableB3!D33*TableB4!H32</f>
        <v>54.57579139711406</v>
      </c>
      <c r="L32" s="35">
        <v>61.378010000000003</v>
      </c>
      <c r="M32" s="35">
        <v>64.086749999999995</v>
      </c>
      <c r="N32" s="444">
        <v>62.718240000000002</v>
      </c>
    </row>
    <row r="33" spans="2:14" x14ac:dyDescent="0.25">
      <c r="B33" s="346">
        <v>1932</v>
      </c>
      <c r="C33" s="28">
        <v>54.969830000000002</v>
      </c>
      <c r="D33" s="32">
        <v>59.174979999999998</v>
      </c>
      <c r="E33" s="29">
        <f>(C33-TableB3!$F34*TableB4!D33)/(1-TableB3!$F34)</f>
        <v>52.10008510157661</v>
      </c>
      <c r="F33" s="32">
        <v>60.088630000000002</v>
      </c>
      <c r="G33" s="32">
        <v>61.299230000000001</v>
      </c>
      <c r="H33" s="32">
        <f>(F33-TableB3!$G34*TableB4!G33)/(1-TableB3!$G34)</f>
        <v>59.417188185816677</v>
      </c>
      <c r="I33" s="28">
        <f>(1-TableB3!B34)*TableB4!C33+TableB3!B34*TableB4!F33</f>
        <v>57.506311084880004</v>
      </c>
      <c r="J33" s="32">
        <f>(1-TableB3!C34)*TableB4!D33+TableB3!C34*TableB4!G33</f>
        <v>60.159566901049999</v>
      </c>
      <c r="K33" s="32">
        <f>(1-TableB3!D34)*TableB4!E33+TableB3!D34*TableB4!H33</f>
        <v>55.870354900170298</v>
      </c>
      <c r="L33" s="35">
        <v>61.43544</v>
      </c>
      <c r="M33" s="35">
        <v>64.727519999999998</v>
      </c>
      <c r="N33" s="444">
        <v>63.042700000000004</v>
      </c>
    </row>
    <row r="34" spans="2:14" x14ac:dyDescent="0.25">
      <c r="B34" s="346">
        <v>1937</v>
      </c>
      <c r="C34" s="28">
        <v>56.635019999999997</v>
      </c>
      <c r="D34" s="32">
        <v>60.066670000000002</v>
      </c>
      <c r="E34" s="29">
        <f>(C34-TableB3!$F35*TableB4!D34)/(1-TableB3!$F35)</f>
        <v>53.674691515565058</v>
      </c>
      <c r="F34" s="32">
        <v>62.087789999999998</v>
      </c>
      <c r="G34" s="32">
        <v>62.949129999999997</v>
      </c>
      <c r="H34" s="32">
        <f>(F34-TableB3!$G35*TableB4!G34)/(1-TableB3!$G35)</f>
        <v>61.556620753129756</v>
      </c>
      <c r="I34" s="28">
        <f>(1-TableB3!B35)*TableB4!C34+TableB3!B35*TableB4!F34</f>
        <v>59.349227874036004</v>
      </c>
      <c r="J34" s="32">
        <f>(1-TableB3!C35)*TableB4!D34+TableB3!C35*TableB4!G34</f>
        <v>61.362136015522005</v>
      </c>
      <c r="K34" s="32">
        <f>(1-TableB3!D35)*TableB4!E34+TableB3!D35*TableB4!H34</f>
        <v>57.876749218053362</v>
      </c>
      <c r="L34" s="35">
        <v>61.928429999999999</v>
      </c>
      <c r="M34" s="35">
        <v>65.790790000000001</v>
      </c>
      <c r="N34" s="444">
        <v>63.779179999999997</v>
      </c>
    </row>
    <row r="35" spans="2:14" x14ac:dyDescent="0.25">
      <c r="B35" s="346">
        <v>1942</v>
      </c>
      <c r="C35" s="28">
        <v>55.777970000000003</v>
      </c>
      <c r="D35" s="32">
        <v>65.148669999999996</v>
      </c>
      <c r="E35" s="29">
        <f>(C35-TableB3!$F36*TableB4!D35)/(1-TableB3!$F36)</f>
        <v>45.936340235323634</v>
      </c>
      <c r="F35" s="28">
        <v>55.183300000000003</v>
      </c>
      <c r="G35" s="32">
        <v>62.201560000000001</v>
      </c>
      <c r="H35" s="32">
        <f>(F35-TableB3!$G36*TableB4!G35)/(1-TableB3!$G36)</f>
        <v>53.35008612147341</v>
      </c>
      <c r="I35" s="28">
        <f>(1-TableB3!B36)*TableB4!C35+TableB3!B36*TableB4!F35</f>
        <v>55.376637326390011</v>
      </c>
      <c r="J35" s="32">
        <f>(1-TableB3!C36)*TableB4!D35+TableB3!C36*TableB4!G35</f>
        <v>63.803889855582995</v>
      </c>
      <c r="K35" s="32">
        <f>(1-TableB3!D36)*TableB4!E35+TableB3!D36*TableB4!H35</f>
        <v>51.655325667801755</v>
      </c>
      <c r="L35" s="35">
        <v>61.960470000000001</v>
      </c>
      <c r="M35" s="35">
        <v>67.033749999999998</v>
      </c>
      <c r="N35" s="444">
        <v>64.350210000000004</v>
      </c>
    </row>
    <row r="36" spans="2:14" x14ac:dyDescent="0.25">
      <c r="B36" s="346">
        <v>1947</v>
      </c>
      <c r="C36" s="28">
        <v>60.036850000000001</v>
      </c>
      <c r="D36" s="32">
        <v>61.997050000000002</v>
      </c>
      <c r="E36" s="29">
        <f>(C36-TableB3!$F37*TableB4!D36)/(1-TableB3!$F37)</f>
        <v>58.081922478175592</v>
      </c>
      <c r="F36" s="32">
        <v>65.055850000000007</v>
      </c>
      <c r="G36" s="32">
        <v>65.453540000000004</v>
      </c>
      <c r="H36" s="32">
        <f>(F36-TableB3!$G37*TableB4!G36)/(1-TableB3!$G37)</f>
        <v>64.785942866710712</v>
      </c>
      <c r="I36" s="28">
        <f>(1-TableB3!B37)*TableB4!C36+TableB3!B37*TableB4!F36</f>
        <v>62.705593333900005</v>
      </c>
      <c r="J36" s="32">
        <f>(1-TableB3!C37)*TableB4!D36+TableB3!C37*TableB4!G36</f>
        <v>63.652726338099001</v>
      </c>
      <c r="K36" s="32">
        <f>(1-TableB3!D37)*TableB4!E36+TableB3!D37*TableB4!H36</f>
        <v>61.934426565122131</v>
      </c>
      <c r="L36" s="35">
        <v>64.650670000000005</v>
      </c>
      <c r="M36" s="35">
        <v>68.623819999999995</v>
      </c>
      <c r="N36" s="444">
        <v>66.653220000000005</v>
      </c>
    </row>
    <row r="37" spans="2:14" x14ac:dyDescent="0.25">
      <c r="B37" s="346">
        <v>1952</v>
      </c>
      <c r="C37" s="28">
        <v>63.134239999999998</v>
      </c>
      <c r="D37" s="32">
        <v>64.43459</v>
      </c>
      <c r="E37" s="29">
        <f>(C37-TableB3!$F38*TableB4!D37)/(1-TableB3!$F38)</f>
        <v>62.167964556368858</v>
      </c>
      <c r="F37" s="32">
        <v>68.049549999999996</v>
      </c>
      <c r="G37" s="32">
        <v>67.603390000000005</v>
      </c>
      <c r="H37" s="32">
        <f>(F37-TableB3!$G38*TableB4!G37)/(1-TableB3!$G38)</f>
        <v>68.274054936610156</v>
      </c>
      <c r="I37" s="28">
        <f>(1-TableB3!B38)*TableB4!C37+TableB3!B38*TableB4!F37</f>
        <v>65.645338182567997</v>
      </c>
      <c r="J37" s="32">
        <f>(1-TableB3!C38)*TableB4!D37+TableB3!C38*TableB4!G37</f>
        <v>65.862428781520009</v>
      </c>
      <c r="K37" s="32">
        <f>(1-TableB3!D38)*TableB4!E37+TableB3!D38*TableB4!H37</f>
        <v>65.51254659558802</v>
      </c>
      <c r="L37" s="35">
        <v>66.058610000000002</v>
      </c>
      <c r="M37" s="35">
        <v>70.522350000000003</v>
      </c>
      <c r="N37" s="444">
        <v>68.282709999999994</v>
      </c>
    </row>
    <row r="38" spans="2:14" x14ac:dyDescent="0.25">
      <c r="B38" s="346">
        <v>1957</v>
      </c>
      <c r="C38" s="28">
        <v>63.923450000000003</v>
      </c>
      <c r="D38" s="32">
        <v>64.938370000000006</v>
      </c>
      <c r="E38" s="29">
        <f>(C38-TableB3!$F39*TableB4!D38)/(1-TableB3!$F39)</f>
        <v>62.94376422753529</v>
      </c>
      <c r="F38" s="32">
        <v>69.723240000000004</v>
      </c>
      <c r="G38" s="32">
        <v>69.302329999999998</v>
      </c>
      <c r="H38" s="32">
        <f>(F38-TableB3!$G39*TableB4!G38)/(1-TableB3!$G39)</f>
        <v>69.985481214549324</v>
      </c>
      <c r="I38" s="28">
        <f>(1-TableB3!B39)*TableB4!C38+TableB3!B39*TableB4!F38</f>
        <v>66.81338618059101</v>
      </c>
      <c r="J38" s="32">
        <f>(1-TableB3!C39)*TableB4!D38+TableB3!C39*TableB4!G38</f>
        <v>66.84541659243601</v>
      </c>
      <c r="K38" s="32">
        <f>(1-TableB3!D39)*TableB4!E38+TableB3!D39*TableB4!H38</f>
        <v>66.788453078462254</v>
      </c>
      <c r="L38" s="35">
        <v>66.385549999999995</v>
      </c>
      <c r="M38" s="35">
        <v>71.932389999999998</v>
      </c>
      <c r="N38" s="444">
        <v>69.107060000000004</v>
      </c>
    </row>
    <row r="39" spans="2:14" ht="15.6" thickBot="1" x14ac:dyDescent="0.3">
      <c r="B39" s="445">
        <v>1962</v>
      </c>
      <c r="C39" s="446"/>
      <c r="D39" s="447"/>
      <c r="E39" s="448"/>
      <c r="F39" s="447"/>
      <c r="G39" s="447"/>
      <c r="H39" s="447"/>
      <c r="I39" s="446"/>
      <c r="J39" s="447"/>
      <c r="K39" s="448"/>
      <c r="L39" s="449"/>
      <c r="M39" s="450"/>
      <c r="N39" s="451"/>
    </row>
    <row r="40" spans="2:14" x14ac:dyDescent="0.25">
      <c r="B40" s="165"/>
      <c r="C40" s="275"/>
      <c r="D40" s="275"/>
      <c r="E40" s="41"/>
      <c r="F40" s="272"/>
      <c r="G40" s="272"/>
      <c r="H40" s="41"/>
      <c r="I40" s="41"/>
      <c r="J40" s="41"/>
      <c r="K40" s="41"/>
      <c r="L40" s="41"/>
      <c r="M40" s="41"/>
      <c r="N40" s="141"/>
    </row>
    <row r="41" spans="2:14" ht="15.6" x14ac:dyDescent="0.3">
      <c r="B41" s="166"/>
      <c r="C41" s="565" t="s">
        <v>332</v>
      </c>
      <c r="D41" s="566"/>
      <c r="E41" s="567"/>
      <c r="F41" s="571" t="s">
        <v>333</v>
      </c>
      <c r="G41" s="566"/>
      <c r="H41" s="566"/>
      <c r="I41" s="565" t="s">
        <v>334</v>
      </c>
      <c r="J41" s="566"/>
      <c r="K41" s="567"/>
      <c r="L41" s="41"/>
      <c r="M41" s="41"/>
      <c r="N41" s="141"/>
    </row>
    <row r="42" spans="2:14" ht="15.6" x14ac:dyDescent="0.3">
      <c r="B42" s="166"/>
      <c r="C42" s="568"/>
      <c r="D42" s="569"/>
      <c r="E42" s="570"/>
      <c r="F42" s="569"/>
      <c r="G42" s="569"/>
      <c r="H42" s="569"/>
      <c r="I42" s="568"/>
      <c r="J42" s="569"/>
      <c r="K42" s="570"/>
      <c r="L42" s="41"/>
      <c r="M42" s="41"/>
      <c r="N42" s="141"/>
    </row>
    <row r="43" spans="2:14" ht="15.6" x14ac:dyDescent="0.3">
      <c r="B43" s="166"/>
      <c r="C43" s="568"/>
      <c r="D43" s="569"/>
      <c r="E43" s="570"/>
      <c r="F43" s="569"/>
      <c r="G43" s="569"/>
      <c r="H43" s="569"/>
      <c r="I43" s="568"/>
      <c r="J43" s="569"/>
      <c r="K43" s="570"/>
      <c r="L43" s="41"/>
      <c r="M43" s="41"/>
      <c r="N43" s="141"/>
    </row>
    <row r="44" spans="2:14" ht="27.6" x14ac:dyDescent="0.3">
      <c r="B44" s="167"/>
      <c r="C44" s="30" t="s">
        <v>0</v>
      </c>
      <c r="D44" s="31" t="s">
        <v>100</v>
      </c>
      <c r="E44" s="31" t="s">
        <v>189</v>
      </c>
      <c r="F44" s="30" t="s">
        <v>0</v>
      </c>
      <c r="G44" s="31" t="s">
        <v>100</v>
      </c>
      <c r="H44" s="31" t="s">
        <v>189</v>
      </c>
      <c r="I44" s="30" t="s">
        <v>0</v>
      </c>
      <c r="J44" s="31" t="s">
        <v>100</v>
      </c>
      <c r="K44" s="31" t="s">
        <v>189</v>
      </c>
      <c r="L44" s="41"/>
      <c r="M44" s="41"/>
      <c r="N44" s="141"/>
    </row>
    <row r="45" spans="2:14" ht="3" customHeight="1" x14ac:dyDescent="0.3">
      <c r="B45" s="168"/>
      <c r="C45" s="39">
        <v>0.7488918</v>
      </c>
      <c r="D45" s="9" t="s">
        <v>195</v>
      </c>
      <c r="E45" s="27"/>
      <c r="F45" s="9" t="s">
        <v>194</v>
      </c>
      <c r="G45" s="9" t="s">
        <v>195</v>
      </c>
      <c r="H45" s="9"/>
      <c r="I45" s="26"/>
      <c r="J45" s="9"/>
      <c r="K45" s="27"/>
      <c r="L45" s="41"/>
      <c r="M45" s="41"/>
      <c r="N45" s="141"/>
    </row>
    <row r="46" spans="2:14" ht="15.6" x14ac:dyDescent="0.3">
      <c r="B46" s="318">
        <v>1807</v>
      </c>
      <c r="C46" s="39">
        <v>0.61208269999999998</v>
      </c>
      <c r="D46" s="40">
        <v>0.61298839999999999</v>
      </c>
      <c r="E46" s="36">
        <f>(C46-TableB3!$F8*TableB4!D46)/(1-TableB3!$F8)</f>
        <v>0.61208269999999998</v>
      </c>
      <c r="F46" s="38">
        <v>0.64590720000000001</v>
      </c>
      <c r="G46" s="38">
        <v>0.64864860000000002</v>
      </c>
      <c r="H46" s="38">
        <f>(F46-TableB3!$F9*TableB4!G46)/(1-TableB3!$F9)</f>
        <v>0.64473777746653504</v>
      </c>
      <c r="I46" s="37">
        <f>(1-TableB3!B9)*TableB4!C46+TableB3!B9*TableB4!F46</f>
        <v>0.6276495737476</v>
      </c>
      <c r="J46" s="38">
        <f>(1-TableB3!C9)*TableB4!D46+TableB3!C9*TableB4!G46</f>
        <v>0.62986650460274007</v>
      </c>
      <c r="K46" s="36">
        <f>(1-TableB3!D9)*TableB4!E46+TableB3!D9*TableB4!H46</f>
        <v>0.62692266490685211</v>
      </c>
      <c r="L46" s="41"/>
      <c r="M46" s="41"/>
      <c r="N46" s="141"/>
    </row>
    <row r="47" spans="2:14" ht="15.6" x14ac:dyDescent="0.3">
      <c r="B47" s="318">
        <v>1812</v>
      </c>
      <c r="C47" s="39">
        <v>0.59301749999999998</v>
      </c>
      <c r="D47" s="40">
        <v>0.59507940000000004</v>
      </c>
      <c r="E47" s="36">
        <f>(C47-TableB3!$F9*TableB4!D47)/(1-TableB3!$F9)</f>
        <v>0.59213793761517775</v>
      </c>
      <c r="F47" s="38">
        <v>0.67781619999999998</v>
      </c>
      <c r="G47" s="38">
        <v>0.68002110000000004</v>
      </c>
      <c r="H47" s="38">
        <f>(F47-TableB3!$F10*TableB4!G47)/(1-TableB3!$F10)</f>
        <v>0.67678929858471615</v>
      </c>
      <c r="I47" s="37">
        <f>(1-TableB3!B10)*TableB4!C47+TableB3!B10*TableB4!F47</f>
        <v>0.63204455833866002</v>
      </c>
      <c r="J47" s="38">
        <f>(1-TableB3!C10)*TableB4!D47+TableB3!C10*TableB4!G47</f>
        <v>0.63695424806778012</v>
      </c>
      <c r="K47" s="36">
        <f>(1-TableB3!D10)*TableB4!E47+TableB3!D10*TableB4!H47</f>
        <v>0.62967989896594245</v>
      </c>
      <c r="L47" s="317"/>
      <c r="M47" s="317"/>
      <c r="N47" s="141"/>
    </row>
    <row r="48" spans="2:14" ht="15.6" x14ac:dyDescent="0.3">
      <c r="B48" s="318">
        <v>1817</v>
      </c>
      <c r="C48" s="39">
        <v>0.7891994</v>
      </c>
      <c r="D48" s="40">
        <v>0.79389790000000005</v>
      </c>
      <c r="E48" s="36">
        <f>(C48-TableB3!$F10*TableB4!D48)/(1-TableB3!$F10)</f>
        <v>0.78701113917197563</v>
      </c>
      <c r="F48" s="38">
        <v>0.80698190000000003</v>
      </c>
      <c r="G48" s="38">
        <v>0.81089350000000004</v>
      </c>
      <c r="H48" s="38">
        <f>(F48-TableB3!$F11*TableB4!G48)/(1-TableB3!$F11)</f>
        <v>0.80568997480666671</v>
      </c>
      <c r="I48" s="37">
        <f>(1-TableB3!B11)*TableB4!C48+TableB3!B11*TableB4!F48</f>
        <v>0.79739506261699988</v>
      </c>
      <c r="J48" s="38">
        <f>(1-TableB3!C11)*TableB4!D48+TableB3!C11*TableB4!G48</f>
        <v>0.80246913798760011</v>
      </c>
      <c r="K48" s="36">
        <f>(1-TableB3!D11)*TableB4!E48+TableB3!D11*TableB4!H48</f>
        <v>0.79531976123434278</v>
      </c>
      <c r="L48" s="317"/>
      <c r="M48" s="317"/>
      <c r="N48" s="141"/>
    </row>
    <row r="49" spans="2:14" ht="15.6" x14ac:dyDescent="0.3">
      <c r="B49" s="318">
        <v>1822</v>
      </c>
      <c r="C49" s="39">
        <v>0.78932740000000001</v>
      </c>
      <c r="D49" s="40">
        <v>0.79321149999999996</v>
      </c>
      <c r="E49" s="36">
        <f>(C49-TableB3!$F11*TableB4!D49)/(1-TableB3!$F11)</f>
        <v>0.7880445575203433</v>
      </c>
      <c r="F49" s="38">
        <v>0.82425870000000001</v>
      </c>
      <c r="G49" s="38">
        <v>0.8286713</v>
      </c>
      <c r="H49" s="38">
        <f>(F49-TableB3!$F12*TableB4!G49)/(1-TableB3!$F12)</f>
        <v>0.822700879251832</v>
      </c>
      <c r="I49" s="37">
        <f>(1-TableB3!B12)*TableB4!C49+TableB3!B12*TableB4!F49</f>
        <v>0.80516522347496</v>
      </c>
      <c r="J49" s="38">
        <f>(1-TableB3!C12)*TableB4!D49+TableB3!C12*TableB4!G49</f>
        <v>0.81133519526291997</v>
      </c>
      <c r="K49" s="36">
        <f>(1-TableB3!D12)*TableB4!E49+TableB3!D12*TableB4!H49</f>
        <v>0.80293400791009417</v>
      </c>
      <c r="L49" s="317"/>
      <c r="M49" s="317"/>
      <c r="N49" s="141"/>
    </row>
    <row r="50" spans="2:14" ht="15.6" x14ac:dyDescent="0.3">
      <c r="B50" s="318">
        <v>1827</v>
      </c>
      <c r="C50" s="39">
        <v>0.73367349999999998</v>
      </c>
      <c r="D50" s="40">
        <v>0.73598739999999996</v>
      </c>
      <c r="E50" s="36">
        <f>(C50-TableB3!$F12*TableB4!D50)/(1-TableB3!$F12)</f>
        <v>0.73285660260862384</v>
      </c>
      <c r="F50" s="38">
        <v>0.75938030000000001</v>
      </c>
      <c r="G50" s="38">
        <v>0.7629243</v>
      </c>
      <c r="H50" s="38">
        <f>(F50-TableB3!$F13*TableB4!G50)/(1-TableB3!$F13)</f>
        <v>0.75803605780488714</v>
      </c>
      <c r="I50" s="37">
        <f>(1-TableB3!B13)*TableB4!C50+TableB3!B13*TableB4!F50</f>
        <v>0.74668969602304003</v>
      </c>
      <c r="J50" s="38">
        <f>(1-TableB3!C13)*TableB4!D50+TableB3!C13*TableB4!G50</f>
        <v>0.74947698199805002</v>
      </c>
      <c r="K50" s="36">
        <f>(1-TableB3!D13)*TableB4!E50+TableB3!D13*TableB4!H50</f>
        <v>0.74565796729309863</v>
      </c>
      <c r="L50" s="317"/>
      <c r="M50" s="317"/>
      <c r="N50" s="141"/>
    </row>
    <row r="51" spans="2:14" ht="15.6" x14ac:dyDescent="0.3">
      <c r="B51" s="318">
        <v>1832</v>
      </c>
      <c r="C51" s="39">
        <v>0.75707599999999997</v>
      </c>
      <c r="D51" s="40">
        <v>0.76040730000000001</v>
      </c>
      <c r="E51" s="36">
        <f>(C51-TableB3!$F13*TableB4!D51)/(1-TableB3!$F13)</f>
        <v>0.75581243509464469</v>
      </c>
      <c r="F51" s="38">
        <v>0.77749330000000005</v>
      </c>
      <c r="G51" s="38">
        <v>0.7801418</v>
      </c>
      <c r="H51" s="38">
        <f>(F51-TableB3!$F14*TableB4!G51)/(1-TableB3!$F14)</f>
        <v>0.77670058125246921</v>
      </c>
      <c r="I51" s="37">
        <f>(1-TableB3!B14)*TableB4!C51+TableB3!B14*TableB4!F51</f>
        <v>0.76821718771847003</v>
      </c>
      <c r="J51" s="38">
        <f>(1-TableB3!C14)*TableB4!D51+TableB3!C14*TableB4!G51</f>
        <v>0.7707351630972501</v>
      </c>
      <c r="K51" s="36">
        <f>(1-TableB3!D14)*TableB4!E51+TableB3!D14*TableB4!H51</f>
        <v>0.76734179700115157</v>
      </c>
      <c r="L51" s="317"/>
      <c r="M51" s="317"/>
      <c r="N51" s="141"/>
    </row>
    <row r="52" spans="2:14" ht="15.6" x14ac:dyDescent="0.3">
      <c r="B52" s="318">
        <v>1837</v>
      </c>
      <c r="C52" s="39">
        <v>0.82789520000000005</v>
      </c>
      <c r="D52" s="40">
        <v>0.82785540000000002</v>
      </c>
      <c r="E52" s="36">
        <f>(C52-TableB3!$F14*TableB4!D52)/(1-TableB3!$F14)</f>
        <v>0.8279071124810844</v>
      </c>
      <c r="F52" s="38">
        <v>0.88384660000000004</v>
      </c>
      <c r="G52" s="38">
        <v>0.8839844</v>
      </c>
      <c r="H52" s="38">
        <f>(F52-TableB3!$F15*TableB4!G52)/(1-TableB3!$F15)</f>
        <v>0.88378190258387557</v>
      </c>
      <c r="I52" s="37">
        <f>(1-TableB3!B15)*TableB4!C52+TableB3!B15*TableB4!F52</f>
        <v>0.85884184660317997</v>
      </c>
      <c r="J52" s="38">
        <f>(1-TableB3!C15)*TableB4!D52+TableB3!C15*TableB4!G52</f>
        <v>0.85662797294790005</v>
      </c>
      <c r="K52" s="36">
        <f>(1-TableB3!D15)*TableB4!E52+TableB3!D15*TableB4!H52</f>
        <v>0.85974864066169443</v>
      </c>
      <c r="L52" s="317"/>
      <c r="M52" s="317"/>
      <c r="N52" s="141"/>
    </row>
    <row r="53" spans="2:14" ht="15.6" x14ac:dyDescent="0.3">
      <c r="B53" s="318">
        <v>1842</v>
      </c>
      <c r="C53" s="39">
        <v>0.7991144</v>
      </c>
      <c r="D53" s="40">
        <v>0.80232020000000004</v>
      </c>
      <c r="E53" s="36">
        <f>(C53-TableB3!$F15*TableB4!D53)/(1-TableB3!$F15)</f>
        <v>0.79760926954563005</v>
      </c>
      <c r="F53" s="38">
        <v>0.82693450000000002</v>
      </c>
      <c r="G53" s="38">
        <v>0.83031580000000005</v>
      </c>
      <c r="H53" s="38">
        <f>(F53-TableB3!$F16*TableB4!G53)/(1-TableB3!$F16)</f>
        <v>0.82582798745271724</v>
      </c>
      <c r="I53" s="37">
        <f>(1-TableB3!B16)*TableB4!C53+TableB3!B16*TableB4!F53</f>
        <v>0.81292897976283007</v>
      </c>
      <c r="J53" s="38">
        <f>(1-TableB3!C16)*TableB4!D53+TableB3!C16*TableB4!G53</f>
        <v>0.81699780595656002</v>
      </c>
      <c r="K53" s="36">
        <f>(1-TableB3!D16)*TableB4!E53+TableB3!D16*TableB4!H53</f>
        <v>0.81134569125658429</v>
      </c>
      <c r="L53" s="317"/>
      <c r="M53" s="317"/>
      <c r="N53" s="141"/>
    </row>
    <row r="54" spans="2:14" ht="15.6" x14ac:dyDescent="0.3">
      <c r="B54" s="318">
        <v>1847</v>
      </c>
      <c r="C54" s="39">
        <v>0.79600729999999997</v>
      </c>
      <c r="D54" s="40">
        <v>0.79791400000000001</v>
      </c>
      <c r="E54" s="36">
        <f>(C54-TableB3!$F16*TableB4!D54)/(1-TableB3!$F16)</f>
        <v>0.79538334250616505</v>
      </c>
      <c r="F54" s="38">
        <v>0.80173720000000004</v>
      </c>
      <c r="G54" s="38">
        <v>0.80520499999999995</v>
      </c>
      <c r="H54" s="38">
        <f>(F54-TableB3!$F17*TableB4!G54)/(1-TableB3!$F17)</f>
        <v>0.80051757269047608</v>
      </c>
      <c r="I54" s="37">
        <f>(1-TableB3!B17)*TableB4!C54+TableB3!B17*TableB4!F54</f>
        <v>0.79895120171911005</v>
      </c>
      <c r="J54" s="38">
        <f>(1-TableB3!C17)*TableB4!D54+TableB3!C17*TableB4!G54</f>
        <v>0.80173661224289994</v>
      </c>
      <c r="K54" s="36">
        <f>(1-TableB3!D17)*TableB4!E54+TableB3!D17*TableB4!H54</f>
        <v>0.79800164667585172</v>
      </c>
      <c r="L54" s="317"/>
      <c r="M54" s="317"/>
      <c r="N54" s="141"/>
    </row>
    <row r="55" spans="2:14" ht="15.6" x14ac:dyDescent="0.3">
      <c r="B55" s="318">
        <v>1852</v>
      </c>
      <c r="C55" s="39">
        <v>0.69598519999999997</v>
      </c>
      <c r="D55" s="40">
        <v>0.69965279999999996</v>
      </c>
      <c r="E55" s="36">
        <f>(C55-TableB3!$F17*TableB4!D55)/(1-TableB3!$F17)</f>
        <v>0.69469530291239112</v>
      </c>
      <c r="F55" s="38">
        <v>0.75957050000000004</v>
      </c>
      <c r="G55" s="38">
        <v>0.76328499999999999</v>
      </c>
      <c r="H55" s="38">
        <f>(F55-TableB3!$F18*TableB4!G55)/(1-TableB3!$F18)</f>
        <v>0.75812076691122088</v>
      </c>
      <c r="I55" s="37">
        <f>(1-TableB3!B18)*TableB4!C55+TableB3!B18*TableB4!F55</f>
        <v>0.72868032252143</v>
      </c>
      <c r="J55" s="38">
        <f>(1-TableB3!C18)*TableB4!D55+TableB3!C18*TableB4!G55</f>
        <v>0.73128138226981998</v>
      </c>
      <c r="K55" s="36">
        <f>(1-TableB3!D18)*TableB4!E55+TableB3!D18*TableB4!H55</f>
        <v>0.72771268932639788</v>
      </c>
      <c r="L55" s="317"/>
      <c r="M55" s="317"/>
      <c r="N55" s="141"/>
    </row>
    <row r="56" spans="2:14" ht="15.6" x14ac:dyDescent="0.3">
      <c r="B56" s="318">
        <v>1857</v>
      </c>
      <c r="C56" s="39">
        <v>0.72978810000000005</v>
      </c>
      <c r="D56" s="40">
        <v>0.73246489999999997</v>
      </c>
      <c r="E56" s="36">
        <f>(C56-TableB3!$F18*TableB4!D56)/(1-TableB3!$F18)</f>
        <v>0.72874337109111764</v>
      </c>
      <c r="F56" s="38">
        <v>0.75705060000000002</v>
      </c>
      <c r="G56" s="38">
        <v>0.76023600000000002</v>
      </c>
      <c r="H56" s="38">
        <f>(F56-TableB3!$F19*TableB4!G56)/(1-TableB3!$F19)</f>
        <v>0.75555230058132428</v>
      </c>
      <c r="I56" s="37">
        <f>(1-TableB3!B19)*TableB4!C56+TableB3!B19*TableB4!F56</f>
        <v>0.74377729299375006</v>
      </c>
      <c r="J56" s="38">
        <f>(1-TableB3!C19)*TableB4!D56+TableB3!C19*TableB4!G56</f>
        <v>0.74608578308566997</v>
      </c>
      <c r="K56" s="36">
        <f>(1-TableB3!D19)*TableB4!E56+TableB3!D19*TableB4!H56</f>
        <v>0.74276726145322258</v>
      </c>
      <c r="L56" s="317"/>
      <c r="M56" s="317"/>
      <c r="N56" s="141"/>
    </row>
    <row r="57" spans="2:14" ht="15.6" x14ac:dyDescent="0.3">
      <c r="B57" s="318">
        <v>1862</v>
      </c>
      <c r="C57" s="39">
        <v>0.74122770000000004</v>
      </c>
      <c r="D57" s="40">
        <v>0.74510849999999995</v>
      </c>
      <c r="E57" s="36">
        <f>(C57-TableB3!$F19*TableB4!D57)/(1-TableB3!$F19)</f>
        <v>0.73940230903371762</v>
      </c>
      <c r="F57" s="38">
        <v>0.74573529999999999</v>
      </c>
      <c r="G57" s="38">
        <v>0.76445529999999995</v>
      </c>
      <c r="H57" s="38">
        <f>(F57-TableB3!$F20*TableB4!G57)/(1-TableB3!$F20)</f>
        <v>0.73759150220994985</v>
      </c>
      <c r="I57" s="37">
        <f>(1-TableB3!B20)*TableB4!C57+TableB3!B20*TableB4!F57</f>
        <v>0.74349986982228011</v>
      </c>
      <c r="J57" s="38">
        <f>(1-TableB3!C20)*TableB4!D57+TableB3!C20*TableB4!G57</f>
        <v>0.75416843812283996</v>
      </c>
      <c r="K57" s="36">
        <f>(1-TableB3!D20)*TableB4!E57+TableB3!D20*TableB4!H57</f>
        <v>0.73846398188383522</v>
      </c>
      <c r="L57" s="317"/>
      <c r="M57" s="317"/>
      <c r="N57" s="141"/>
    </row>
    <row r="58" spans="2:14" ht="15.6" x14ac:dyDescent="0.3">
      <c r="B58" s="318">
        <v>1867</v>
      </c>
      <c r="C58" s="39">
        <v>0.7488918</v>
      </c>
      <c r="D58" s="40">
        <v>0.75140010000000002</v>
      </c>
      <c r="E58" s="36">
        <f>(C58-TableB3!$F20*TableB4!D58)/(1-TableB3!$F20)</f>
        <v>0.7478006094018812</v>
      </c>
      <c r="F58" s="38">
        <v>0.75723960000000001</v>
      </c>
      <c r="G58" s="38">
        <v>0.76008620000000005</v>
      </c>
      <c r="H58" s="38">
        <f>(F58-TableB3!$F21*TableB4!G58)/(1-TableB3!$F21)</f>
        <v>0.75610006671239871</v>
      </c>
      <c r="I58" s="37">
        <f>(1-TableB3!B21)*TableB4!C58+TableB3!B21*TableB4!F58</f>
        <v>0.75301652561454002</v>
      </c>
      <c r="J58" s="38">
        <f>(1-TableB3!C21)*TableB4!D58+TableB3!C21*TableB4!G58</f>
        <v>0.75523525983524009</v>
      </c>
      <c r="K58" s="36">
        <f>(1-TableB3!D21)*TableB4!E58+TableB3!D21*TableB4!H58</f>
        <v>0.75205394716591956</v>
      </c>
      <c r="L58" s="317"/>
      <c r="M58" s="317"/>
      <c r="N58" s="141"/>
    </row>
    <row r="59" spans="2:14" ht="15.6" x14ac:dyDescent="0.3">
      <c r="B59" s="318">
        <v>1872</v>
      </c>
      <c r="C59" s="39">
        <v>0.73908669999999999</v>
      </c>
      <c r="D59" s="40">
        <v>0.73727569999999998</v>
      </c>
      <c r="E59" s="36">
        <f>(C59-TableB3!$F21*TableB4!D59)/(1-TableB3!$F21)</f>
        <v>0.73981166830740042</v>
      </c>
      <c r="F59" s="38">
        <v>0.72555990000000004</v>
      </c>
      <c r="G59" s="38">
        <v>0.73479859999999997</v>
      </c>
      <c r="H59" s="38">
        <f>(F59-TableB3!$F22*TableB4!G59)/(1-TableB3!$F22)</f>
        <v>0.72144650423336809</v>
      </c>
      <c r="I59" s="37">
        <f>(1-TableB3!B22)*TableB4!C59+TableB3!B22*TableB4!F59</f>
        <v>0.7324965580178</v>
      </c>
      <c r="J59" s="38">
        <f>(1-TableB3!C22)*TableB4!D59+TableB3!C22*TableB4!G59</f>
        <v>0.73617234169585988</v>
      </c>
      <c r="K59" s="36">
        <f>(1-TableB3!D22)*TableB4!E59+TableB3!D22*TableB4!H59</f>
        <v>0.73055875508376922</v>
      </c>
      <c r="L59" s="317"/>
      <c r="M59" s="317"/>
      <c r="N59" s="141"/>
    </row>
    <row r="60" spans="2:14" ht="15.6" x14ac:dyDescent="0.3">
      <c r="B60" s="318">
        <v>1877</v>
      </c>
      <c r="C60" s="39">
        <v>0.6724445</v>
      </c>
      <c r="D60" s="40">
        <v>0.66987529999999995</v>
      </c>
      <c r="E60" s="36">
        <f>(C60-TableB3!$F22*TableB4!D60)/(1-TableB3!$F22)</f>
        <v>0.67358839864414155</v>
      </c>
      <c r="F60" s="38">
        <v>0.67527619999999999</v>
      </c>
      <c r="G60" s="38">
        <v>0.67891159999999995</v>
      </c>
      <c r="H60" s="38">
        <f>(F60-TableB3!$F23*TableB4!G60)/(1-TableB3!$F23)</f>
        <v>0.67363973729008919</v>
      </c>
      <c r="I60" s="37">
        <f>(1-TableB3!B23)*TableB4!C60+TableB3!B23*TableB4!F60</f>
        <v>0.67381381129366991</v>
      </c>
      <c r="J60" s="38">
        <f>(1-TableB3!C23)*TableB4!D60+TableB3!C23*TableB4!G60</f>
        <v>0.67390251324278005</v>
      </c>
      <c r="K60" s="36">
        <f>(1-TableB3!D23)*TableB4!E60+TableB3!D23*TableB4!H60</f>
        <v>0.67361401573699919</v>
      </c>
      <c r="L60" s="272"/>
      <c r="M60" s="272"/>
      <c r="N60" s="141"/>
    </row>
    <row r="61" spans="2:14" ht="15.6" x14ac:dyDescent="0.3">
      <c r="B61" s="318">
        <v>1882</v>
      </c>
      <c r="C61" s="39">
        <v>0.77400069999999999</v>
      </c>
      <c r="D61" s="40">
        <v>0.77831430000000001</v>
      </c>
      <c r="E61" s="36">
        <f>(C61-TableB3!$F23*TableB4!D61)/(1-TableB3!$F23)</f>
        <v>0.77205894791069163</v>
      </c>
      <c r="F61" s="38">
        <v>0.79584410000000005</v>
      </c>
      <c r="G61" s="38">
        <v>0.76710840000000002</v>
      </c>
      <c r="H61" s="38">
        <f>(F61-TableB3!$F24*TableB4!G61)/(1-TableB3!$F24)</f>
        <v>0.80574875952352587</v>
      </c>
      <c r="I61" s="37">
        <f>(1-TableB3!B24)*TableB4!C61+TableB3!B24*TableB4!F61</f>
        <v>0.78380160203996008</v>
      </c>
      <c r="J61" s="38">
        <f>(1-TableB3!C24)*TableB4!D61+TableB3!C24*TableB4!G61</f>
        <v>0.77329452408602994</v>
      </c>
      <c r="K61" s="36">
        <f>(1-TableB3!D24)*TableB4!E61+TableB3!D24*TableB4!H61</f>
        <v>0.78718368387295679</v>
      </c>
      <c r="L61" s="41"/>
      <c r="M61" s="41"/>
      <c r="N61" s="141"/>
    </row>
    <row r="62" spans="2:14" ht="15.6" x14ac:dyDescent="0.3">
      <c r="B62" s="318">
        <v>1887</v>
      </c>
      <c r="C62" s="39">
        <v>0.68038460000000001</v>
      </c>
      <c r="D62" s="40">
        <v>0.64046579999999997</v>
      </c>
      <c r="E62" s="36">
        <f>(C62-TableB3!$F24*TableB4!D62)/(1-TableB3!$F24)</f>
        <v>0.69414386539418638</v>
      </c>
      <c r="F62" s="38">
        <v>0.68248810000000004</v>
      </c>
      <c r="G62" s="38">
        <v>0.66689830000000005</v>
      </c>
      <c r="H62" s="38">
        <f>(F62-TableB3!$F25*TableB4!G62)/(1-TableB3!$F25)</f>
        <v>0.69000109700993328</v>
      </c>
      <c r="I62" s="37">
        <f>(1-TableB3!B25)*TableB4!C62+TableB3!B25*TableB4!F62</f>
        <v>0.68137124099555002</v>
      </c>
      <c r="J62" s="38">
        <f>(1-TableB3!C25)*TableB4!D62+TableB3!C25*TableB4!G62</f>
        <v>0.65209415985450003</v>
      </c>
      <c r="K62" s="36">
        <f>(1-TableB3!D25)*TableB4!E62+TableB3!D25*TableB4!H62</f>
        <v>0.69214694255979636</v>
      </c>
      <c r="L62" s="272"/>
      <c r="M62" s="272"/>
      <c r="N62" s="141"/>
    </row>
    <row r="63" spans="2:14" ht="15.6" x14ac:dyDescent="0.3">
      <c r="B63" s="318">
        <v>1892</v>
      </c>
      <c r="C63" s="39">
        <v>0.79258530000000005</v>
      </c>
      <c r="D63" s="40">
        <v>0.7956898</v>
      </c>
      <c r="E63" s="36">
        <f>(C63-TableB3!$F25*TableB4!D63)/(1-TableB3!$F25)</f>
        <v>0.79108918720719057</v>
      </c>
      <c r="F63" s="38">
        <v>0.78248600000000001</v>
      </c>
      <c r="G63" s="38">
        <v>0.78602280000000002</v>
      </c>
      <c r="H63" s="38">
        <f>(F63-TableB3!$F26*TableB4!G63)/(1-TableB3!$F26)</f>
        <v>0.78089858307811955</v>
      </c>
      <c r="I63" s="37">
        <f>(1-TableB3!B26)*TableB4!C63+TableB3!B26*TableB4!F63</f>
        <v>0.78713294546215007</v>
      </c>
      <c r="J63" s="38">
        <f>(1-TableB3!C26)*TableB4!D63+TableB3!C26*TableB4!G63</f>
        <v>0.79130128554379997</v>
      </c>
      <c r="K63" s="36">
        <f>(1-TableB3!D26)*TableB4!E63+TableB3!D26*TableB4!H63</f>
        <v>0.78527827579155085</v>
      </c>
      <c r="L63" s="41"/>
      <c r="M63" s="41"/>
      <c r="N63" s="141"/>
    </row>
    <row r="64" spans="2:14" ht="15.6" x14ac:dyDescent="0.3">
      <c r="B64" s="318">
        <v>1897</v>
      </c>
      <c r="C64" s="39">
        <v>0.75541449999999999</v>
      </c>
      <c r="D64" s="40">
        <v>0.74812529999999999</v>
      </c>
      <c r="E64" s="36">
        <f>(C64-TableB3!$F26*TableB4!D64)/(1-TableB3!$F26)</f>
        <v>0.75868610128561709</v>
      </c>
      <c r="F64" s="38">
        <v>0.76440699999999995</v>
      </c>
      <c r="G64" s="38">
        <v>0.76565340000000004</v>
      </c>
      <c r="H64" s="38">
        <f>(F64-TableB3!$F27*TableB4!G64)/(1-TableB3!$F27)</f>
        <v>0.76393906058369687</v>
      </c>
      <c r="I64" s="37">
        <f>(1-TableB3!B27)*TableB4!C64+TableB3!B27*TableB4!F64</f>
        <v>0.75970522101699989</v>
      </c>
      <c r="J64" s="38">
        <f>(1-TableB3!C27)*TableB4!D64+TableB3!C27*TableB4!G64</f>
        <v>0.75617321318234998</v>
      </c>
      <c r="K64" s="36">
        <f>(1-TableB3!D27)*TableB4!E64+TableB3!D27*TableB4!H64</f>
        <v>0.76122641651743916</v>
      </c>
      <c r="L64" s="286"/>
      <c r="M64" s="286"/>
      <c r="N64" s="141"/>
    </row>
    <row r="65" spans="2:14" ht="15.6" x14ac:dyDescent="0.3">
      <c r="B65" s="318">
        <v>1902</v>
      </c>
      <c r="C65" s="39">
        <v>0.8189824</v>
      </c>
      <c r="D65" s="40">
        <v>0.81072250000000001</v>
      </c>
      <c r="E65" s="36">
        <f>(C65-TableB3!$F26*TableB4!D65)/(1-TableB3!$F26)</f>
        <v>0.82268967918826053</v>
      </c>
      <c r="F65" s="38">
        <v>0.82855029999999996</v>
      </c>
      <c r="G65" s="38">
        <v>0.81985209999999997</v>
      </c>
      <c r="H65" s="38">
        <f>(F65-TableB3!$F28*TableB4!G65)/(1-TableB3!$F28)</f>
        <v>0.83219490151559228</v>
      </c>
      <c r="I65" s="37">
        <f>(1-TableB3!B28)*TableB4!C65+TableB3!B28*TableB4!F65</f>
        <v>0.82360466492827</v>
      </c>
      <c r="J65" s="38">
        <f>(1-TableB3!C28)*TableB4!D65+TableB3!C28*TableB4!G65</f>
        <v>0.81479510774368002</v>
      </c>
      <c r="K65" s="36">
        <f>(1-TableB3!D28)*TableB4!E65+TableB3!D28*TableB4!H65</f>
        <v>0.82741548094897799</v>
      </c>
      <c r="L65" s="272"/>
      <c r="M65" s="272"/>
      <c r="N65" s="141"/>
    </row>
    <row r="66" spans="2:14" ht="15.6" x14ac:dyDescent="0.3">
      <c r="B66" s="338">
        <v>1907</v>
      </c>
      <c r="C66" s="39">
        <v>0.80909339999999996</v>
      </c>
      <c r="D66" s="40">
        <v>0.81304430000000005</v>
      </c>
      <c r="E66" s="36">
        <f>(C66-TableB3!$F27*TableB4!D66)/(1-TableB3!$F27)</f>
        <v>0.80761010263168165</v>
      </c>
      <c r="F66" s="38">
        <v>0.80410060000000005</v>
      </c>
      <c r="G66" s="38">
        <v>0.80656110000000003</v>
      </c>
      <c r="H66" s="38">
        <f>(F66-TableB3!$F29*TableB4!G66)/(1-TableB3!$F29)</f>
        <v>0.80315852102325491</v>
      </c>
      <c r="I66" s="37">
        <f>(1-TableB3!B29)*TableB4!C66+TableB3!B29*TableB4!F66</f>
        <v>0.80667094536511996</v>
      </c>
      <c r="J66" s="38">
        <f>(1-TableB3!C29)*TableB4!D66+TableB3!C29*TableB4!G66</f>
        <v>0.81005527898880003</v>
      </c>
      <c r="K66" s="36">
        <f>(1-TableB3!D29)*TableB4!E66+TableB3!D29*TableB4!H66</f>
        <v>0.80541158930433365</v>
      </c>
      <c r="L66" s="337"/>
      <c r="M66" s="337"/>
      <c r="N66" s="141"/>
    </row>
    <row r="67" spans="2:14" ht="15.6" x14ac:dyDescent="0.3">
      <c r="B67" s="318">
        <v>1912</v>
      </c>
      <c r="C67" s="39">
        <v>0.84167499999999995</v>
      </c>
      <c r="D67" s="40">
        <v>0.84353990000000001</v>
      </c>
      <c r="E67" s="36">
        <f>(C67-TableB3!$F28*TableB4!D67)/(1-TableB3!$F28)</f>
        <v>0.84089359495453908</v>
      </c>
      <c r="F67" s="38">
        <v>0.84315110000000004</v>
      </c>
      <c r="G67" s="38">
        <v>0.84258420000000001</v>
      </c>
      <c r="H67" s="38">
        <f>(F67-TableB3!$F30*TableB4!G67)/(1-TableB3!$F30)</f>
        <v>0.84339712742087802</v>
      </c>
      <c r="I67" s="37">
        <f>(1-TableB3!B30)*TableB4!C67+TableB3!B30*TableB4!F67</f>
        <v>0.84239254859471002</v>
      </c>
      <c r="J67" s="38">
        <f>(1-TableB3!C30)*TableB4!D67+TableB3!C30*TableB4!G67</f>
        <v>0.84311548767879008</v>
      </c>
      <c r="K67" s="36">
        <f>(1-TableB3!D30)*TableB4!E67+TableB3!D30*TableB4!H67</f>
        <v>0.84215145827199023</v>
      </c>
      <c r="L67" s="41"/>
      <c r="M67" s="41"/>
      <c r="N67" s="141"/>
    </row>
    <row r="68" spans="2:14" ht="15.6" x14ac:dyDescent="0.3">
      <c r="B68" s="318">
        <v>1922</v>
      </c>
      <c r="C68" s="39">
        <v>0.84008430000000001</v>
      </c>
      <c r="D68" s="40">
        <v>0.8423389</v>
      </c>
      <c r="E68" s="36">
        <f>(C68-TableB3!$F30*TableB4!D68)/(1-TableB3!$F30)</f>
        <v>0.83910583215185919</v>
      </c>
      <c r="F68" s="38">
        <v>0.84657729999999998</v>
      </c>
      <c r="G68" s="38">
        <v>0.84749940000000001</v>
      </c>
      <c r="H68" s="38">
        <f>(F68-TableB3!$F32*TableB4!G68)/(1-TableB3!$F32)</f>
        <v>0.84599299740674183</v>
      </c>
      <c r="I68" s="37">
        <f>(1-TableB3!B43)*TableB4!C68+TableB3!B43*TableB4!F68</f>
        <v>0.84008430000000001</v>
      </c>
      <c r="J68" s="38">
        <f>(1-TableB3!C43)*TableB4!D68+TableB3!C43*TableB4!G68</f>
        <v>0.8423389</v>
      </c>
      <c r="K68" s="36">
        <f>(1-TableB3!D43)*TableB4!E68+TableB3!D43*TableB4!H68</f>
        <v>0.83910583215185919</v>
      </c>
      <c r="L68" s="41"/>
      <c r="M68" s="41"/>
      <c r="N68" s="141"/>
    </row>
    <row r="69" spans="2:14" ht="15.6" x14ac:dyDescent="0.3">
      <c r="B69" s="318">
        <v>1927</v>
      </c>
      <c r="C69" s="39">
        <v>0.83919940000000004</v>
      </c>
      <c r="D69" s="40">
        <v>0.84131120000000004</v>
      </c>
      <c r="E69" s="36">
        <f>(C69-TableB3!$F32*TableB4!D69)/(1-TableB3!$F32)</f>
        <v>0.83786122603140378</v>
      </c>
      <c r="F69" s="38">
        <v>0.84204259999999997</v>
      </c>
      <c r="G69" s="38">
        <v>0.8427171</v>
      </c>
      <c r="H69" s="38">
        <f>(F69-TableB3!$F33*TableB4!G69)/(1-TableB3!$F33)</f>
        <v>0.84158770550734852</v>
      </c>
      <c r="I69" s="37">
        <f>(1-TableB3!B44)*TableB4!C69+TableB3!B44*TableB4!F69</f>
        <v>0.83919940000000004</v>
      </c>
      <c r="J69" s="38">
        <f>(1-TableB3!C44)*TableB4!D69+TableB3!C44*TableB4!G69</f>
        <v>0.84131120000000004</v>
      </c>
      <c r="K69" s="36">
        <f>(1-TableB3!D44)*TableB4!E69+TableB3!D44*TableB4!H69</f>
        <v>0.83786122603140378</v>
      </c>
      <c r="L69" s="41"/>
      <c r="M69" s="41"/>
      <c r="N69" s="141"/>
    </row>
    <row r="70" spans="2:14" ht="15.6" x14ac:dyDescent="0.3">
      <c r="B70" s="318">
        <v>1932</v>
      </c>
      <c r="C70" s="39">
        <v>0.87267850000000002</v>
      </c>
      <c r="D70" s="40">
        <v>0.87105650000000001</v>
      </c>
      <c r="E70" s="36">
        <f>(C70-TableB3!$F33*TableB4!D70)/(1-TableB3!$F33)</f>
        <v>0.87377240491783659</v>
      </c>
      <c r="F70" s="38">
        <v>0.9047077</v>
      </c>
      <c r="G70" s="38">
        <v>0.87964339999999996</v>
      </c>
      <c r="H70" s="38">
        <f>(F70-TableB3!$F34*TableB4!G70)/(1-TableB3!$F34)</f>
        <v>0.92181247558649582</v>
      </c>
      <c r="I70" s="37">
        <f>(1-TableB3!B45)*TableB4!C70+TableB3!B45*TableB4!F70</f>
        <v>0.87267850000000002</v>
      </c>
      <c r="J70" s="38">
        <f>(1-TableB3!C45)*TableB4!D70+TableB3!C45*TableB4!G70</f>
        <v>0.87105650000000001</v>
      </c>
      <c r="K70" s="36">
        <f>(1-TableB3!D45)*TableB4!E70+TableB3!D45*TableB4!H70</f>
        <v>0.87377240491783659</v>
      </c>
      <c r="L70" s="41"/>
      <c r="M70" s="41"/>
      <c r="N70" s="141"/>
    </row>
    <row r="71" spans="2:14" ht="15.6" x14ac:dyDescent="0.3">
      <c r="B71" s="318">
        <v>1937</v>
      </c>
      <c r="C71" s="39">
        <v>0.87804879999999996</v>
      </c>
      <c r="D71" s="40">
        <v>0.8788589</v>
      </c>
      <c r="E71" s="36">
        <f>(C71-TableB3!$F34*TableB4!D71)/(1-TableB3!$F34)</f>
        <v>0.87749595875956543</v>
      </c>
      <c r="F71" s="38">
        <v>0.87812040000000002</v>
      </c>
      <c r="G71" s="38">
        <v>0.87904599999999999</v>
      </c>
      <c r="H71" s="38">
        <f>(F71-TableB3!$F35*TableB4!G71)/(1-TableB3!$F35)</f>
        <v>0.87732192694907896</v>
      </c>
      <c r="I71" s="37">
        <f>(1-TableB3!B46)*TableB4!C71+TableB3!B46*TableB4!F71</f>
        <v>0.87804879999999996</v>
      </c>
      <c r="J71" s="38">
        <f>(1-TableB3!C46)*TableB4!D71+TableB3!C46*TableB4!G71</f>
        <v>0.8788589</v>
      </c>
      <c r="K71" s="36">
        <f>(1-TableB3!D46)*TableB4!E71+TableB3!D46*TableB4!H71</f>
        <v>0.87749595875956543</v>
      </c>
      <c r="L71" s="41"/>
      <c r="M71" s="41"/>
      <c r="N71" s="141"/>
    </row>
    <row r="72" spans="2:14" ht="15.6" x14ac:dyDescent="0.3">
      <c r="B72" s="374">
        <v>1942</v>
      </c>
      <c r="C72" s="39">
        <v>0.88849560000000005</v>
      </c>
      <c r="D72" s="40">
        <v>0.83054419999999995</v>
      </c>
      <c r="E72" s="36">
        <f>(C72-TableB3!$F35*TableB4!D72)/(1-TableB3!$F35)</f>
        <v>0.93848763885386999</v>
      </c>
      <c r="F72" s="38">
        <v>0.89187309999999997</v>
      </c>
      <c r="G72" s="38">
        <v>0.84395189999999998</v>
      </c>
      <c r="H72" s="38">
        <f>(F72-TableB3!$F36*TableB4!G72)/(1-TableB3!$F36)</f>
        <v>0.94220260668349309</v>
      </c>
      <c r="I72" s="37">
        <f>(1-TableB3!B47)*TableB4!C72+TableB3!B47*TableB4!F72</f>
        <v>0.88849560000000005</v>
      </c>
      <c r="J72" s="38">
        <f>(1-TableB3!C47)*TableB4!D72+TableB3!C47*TableB4!G72</f>
        <v>0.83054419999999995</v>
      </c>
      <c r="K72" s="36">
        <f>(1-TableB3!D47)*TableB4!E72+TableB3!D47*TableB4!H72</f>
        <v>0.93848763885386999</v>
      </c>
      <c r="L72" s="373"/>
      <c r="M72" s="373"/>
      <c r="N72" s="141"/>
    </row>
    <row r="73" spans="2:14" ht="15.6" x14ac:dyDescent="0.3">
      <c r="B73" s="318">
        <v>1947</v>
      </c>
      <c r="C73" s="39">
        <v>0.85008700000000004</v>
      </c>
      <c r="D73" s="40">
        <v>0.8505992</v>
      </c>
      <c r="E73" s="36">
        <f>(C73-TableB3!$F36*TableB4!D73)/(1-TableB3!$F36)</f>
        <v>0.84954905910279199</v>
      </c>
      <c r="F73" s="38">
        <v>0.83239700000000005</v>
      </c>
      <c r="G73" s="38">
        <v>0.83245740000000001</v>
      </c>
      <c r="H73" s="38">
        <f>(F73-TableB3!$F37*TableB4!G73)/(1-TableB3!$F37)</f>
        <v>0.8323367624618313</v>
      </c>
      <c r="I73" s="37">
        <f>(1-TableB3!B48)*TableB4!C73+TableB3!B48*TableB4!F73</f>
        <v>0.85008700000000004</v>
      </c>
      <c r="J73" s="38">
        <f>(1-TableB3!C48)*TableB4!D73+TableB3!C48*TableB4!G73</f>
        <v>0.8505992</v>
      </c>
      <c r="K73" s="36">
        <f>(1-TableB3!D48)*TableB4!E73+TableB3!D48*TableB4!H73</f>
        <v>0.84954905910279199</v>
      </c>
      <c r="L73" s="303"/>
      <c r="M73" s="303"/>
      <c r="N73" s="141"/>
    </row>
    <row r="74" spans="2:14" ht="15.6" x14ac:dyDescent="0.3">
      <c r="B74" s="432">
        <v>1952</v>
      </c>
      <c r="C74" s="39">
        <v>0.95238509999999998</v>
      </c>
      <c r="D74" s="40">
        <v>0.95066799999999996</v>
      </c>
      <c r="E74" s="36">
        <f>(C74-TableB3!$F37*TableB4!D74)/(1-TableB3!$F37)</f>
        <v>0.95409758140379775</v>
      </c>
      <c r="F74" s="38">
        <v>0.94887080000000001</v>
      </c>
      <c r="G74" s="38">
        <v>0.94661649999999997</v>
      </c>
      <c r="H74" s="38">
        <f>(F74-TableB3!$F38*TableB4!G74)/(1-TableB3!$F38)</f>
        <v>0.95054594494757394</v>
      </c>
      <c r="I74" s="37">
        <f>(1-TableB3!B49)*TableB4!C74+TableB3!B49*TableB4!F74</f>
        <v>0.95238509999999998</v>
      </c>
      <c r="J74" s="38">
        <f>(1-TableB3!C49)*TableB4!D74+TableB3!C49*TableB4!G74</f>
        <v>0.95066799999999996</v>
      </c>
      <c r="K74" s="36">
        <f>(1-TableB3!D49)*TableB4!E74+TableB3!D49*TableB4!H74</f>
        <v>0.95409758140379775</v>
      </c>
      <c r="L74" s="431"/>
      <c r="M74" s="431"/>
      <c r="N74" s="141"/>
    </row>
    <row r="75" spans="2:14" ht="15.6" x14ac:dyDescent="0.3">
      <c r="B75" s="432">
        <v>1957</v>
      </c>
      <c r="C75" s="39">
        <v>0.87181010000000003</v>
      </c>
      <c r="D75" s="40">
        <v>0.86735309999999999</v>
      </c>
      <c r="E75" s="36">
        <f>(C75-TableB3!$F38*TableB4!D75)/(1-TableB3!$F38)</f>
        <v>0.87512204651614123</v>
      </c>
      <c r="F75" s="38">
        <v>0.87886730000000002</v>
      </c>
      <c r="G75" s="38">
        <v>0.87885290000000005</v>
      </c>
      <c r="H75" s="38">
        <f>(F75-TableB3!$F39*TableB4!G75)/(1-TableB3!$F39)</f>
        <v>0.87888120008584281</v>
      </c>
      <c r="I75" s="37">
        <f>(1-TableB3!B50)*TableB4!C75+TableB3!B50*TableB4!F75</f>
        <v>0.87181010000000003</v>
      </c>
      <c r="J75" s="38">
        <f>(1-TableB3!C50)*TableB4!D75+TableB3!C50*TableB4!G75</f>
        <v>0.86735309999999999</v>
      </c>
      <c r="K75" s="36">
        <f>(1-TableB3!D50)*TableB4!E75+TableB3!D50*TableB4!H75</f>
        <v>0.87512204651614123</v>
      </c>
      <c r="L75" s="431"/>
      <c r="M75" s="431"/>
      <c r="N75" s="141"/>
    </row>
    <row r="76" spans="2:14" ht="15.6" x14ac:dyDescent="0.3">
      <c r="B76" s="164">
        <v>1962</v>
      </c>
      <c r="C76" s="77"/>
      <c r="D76" s="78"/>
      <c r="E76" s="79"/>
      <c r="F76" s="80"/>
      <c r="G76" s="80"/>
      <c r="H76" s="80"/>
      <c r="I76" s="37"/>
      <c r="J76" s="38"/>
      <c r="K76" s="36"/>
      <c r="L76" s="41"/>
      <c r="M76" s="41"/>
      <c r="N76" s="141"/>
    </row>
    <row r="77" spans="2:14" ht="15.6" thickBot="1" x14ac:dyDescent="0.3">
      <c r="B77" s="165"/>
      <c r="C77" s="41"/>
      <c r="D77" s="41"/>
      <c r="E77" s="41"/>
      <c r="F77" s="275"/>
      <c r="G77" s="275"/>
      <c r="H77" s="41"/>
      <c r="I77" s="41"/>
      <c r="J77" s="41"/>
      <c r="K77" s="41"/>
      <c r="L77" s="41"/>
      <c r="M77" s="41"/>
      <c r="N77" s="141"/>
    </row>
    <row r="78" spans="2:14" ht="16.2" thickTop="1" thickBot="1" x14ac:dyDescent="0.3">
      <c r="B78" s="528" t="s">
        <v>442</v>
      </c>
      <c r="C78" s="529"/>
      <c r="D78" s="529"/>
      <c r="E78" s="529"/>
      <c r="F78" s="529"/>
      <c r="G78" s="529"/>
      <c r="H78" s="529"/>
      <c r="I78" s="529"/>
      <c r="J78" s="529"/>
      <c r="K78" s="529"/>
      <c r="L78" s="529"/>
      <c r="M78" s="529"/>
      <c r="N78" s="548"/>
    </row>
    <row r="79" spans="2:14" ht="15.6" thickTop="1" x14ac:dyDescent="0.25"/>
  </sheetData>
  <mergeCells count="10">
    <mergeCell ref="C41:E43"/>
    <mergeCell ref="F41:H43"/>
    <mergeCell ref="I41:K43"/>
    <mergeCell ref="B78:N78"/>
    <mergeCell ref="B2:N2"/>
    <mergeCell ref="C3:K3"/>
    <mergeCell ref="C4:E5"/>
    <mergeCell ref="F4:H5"/>
    <mergeCell ref="I4:K5"/>
    <mergeCell ref="L4:N5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7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1"/>
  <sheetViews>
    <sheetView topLeftCell="A97" workbookViewId="0">
      <selection activeCell="A113" sqref="A113"/>
    </sheetView>
  </sheetViews>
  <sheetFormatPr baseColWidth="10" defaultColWidth="8.90625" defaultRowHeight="15" x14ac:dyDescent="0.25"/>
  <cols>
    <col min="1" max="1" width="9.6328125" customWidth="1"/>
    <col min="2" max="2" width="15.6328125" customWidth="1"/>
    <col min="3" max="10" width="9.6328125" customWidth="1"/>
    <col min="11" max="11" width="10.81640625" customWidth="1"/>
  </cols>
  <sheetData>
    <row r="1" spans="1:10" ht="15.6" thickBot="1" x14ac:dyDescent="0.3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ht="15.6" thickTop="1" x14ac:dyDescent="0.25">
      <c r="A2" s="580" t="s">
        <v>267</v>
      </c>
      <c r="B2" s="581"/>
      <c r="C2" s="581"/>
      <c r="D2" s="581"/>
      <c r="E2" s="581"/>
      <c r="F2" s="581"/>
      <c r="G2" s="581"/>
      <c r="H2" s="581"/>
      <c r="I2" s="581"/>
      <c r="J2" s="582"/>
    </row>
    <row r="3" spans="1:10" ht="15.6" x14ac:dyDescent="0.25">
      <c r="A3" s="109"/>
      <c r="B3" s="549"/>
      <c r="C3" s="549"/>
      <c r="D3" s="549"/>
      <c r="E3" s="549"/>
      <c r="F3" s="549"/>
      <c r="G3" s="549"/>
      <c r="H3" s="549"/>
      <c r="I3" s="549"/>
      <c r="J3" s="550"/>
    </row>
    <row r="4" spans="1:10" x14ac:dyDescent="0.25">
      <c r="A4" s="583"/>
      <c r="B4" s="586" t="s">
        <v>335</v>
      </c>
      <c r="C4" s="557" t="s">
        <v>16</v>
      </c>
      <c r="D4" s="557"/>
      <c r="E4" s="590"/>
      <c r="F4" s="590"/>
      <c r="G4" s="559" t="s">
        <v>17</v>
      </c>
      <c r="H4" s="557"/>
      <c r="I4" s="558"/>
      <c r="J4" s="563"/>
    </row>
    <row r="5" spans="1:10" x14ac:dyDescent="0.25">
      <c r="A5" s="584"/>
      <c r="B5" s="587"/>
      <c r="C5" s="591"/>
      <c r="D5" s="591"/>
      <c r="E5" s="592"/>
      <c r="F5" s="592"/>
      <c r="G5" s="593"/>
      <c r="H5" s="591"/>
      <c r="I5" s="508"/>
      <c r="J5" s="564"/>
    </row>
    <row r="6" spans="1:10" x14ac:dyDescent="0.25">
      <c r="A6" s="584"/>
      <c r="B6" s="588"/>
      <c r="C6" s="592"/>
      <c r="D6" s="592"/>
      <c r="E6" s="592"/>
      <c r="F6" s="592"/>
      <c r="G6" s="561"/>
      <c r="H6" s="508"/>
      <c r="I6" s="508"/>
      <c r="J6" s="564"/>
    </row>
    <row r="7" spans="1:10" x14ac:dyDescent="0.25">
      <c r="A7" s="584"/>
      <c r="B7" s="588"/>
      <c r="C7" s="592"/>
      <c r="D7" s="592"/>
      <c r="E7" s="592"/>
      <c r="F7" s="592"/>
      <c r="G7" s="561"/>
      <c r="H7" s="508"/>
      <c r="I7" s="508"/>
      <c r="J7" s="564"/>
    </row>
    <row r="8" spans="1:10" x14ac:dyDescent="0.25">
      <c r="A8" s="585"/>
      <c r="B8" s="589"/>
      <c r="C8" s="11" t="s">
        <v>19</v>
      </c>
      <c r="D8" s="11" t="s">
        <v>20</v>
      </c>
      <c r="E8" s="11" t="s">
        <v>21</v>
      </c>
      <c r="F8" s="11" t="s">
        <v>22</v>
      </c>
      <c r="G8" s="12" t="s">
        <v>19</v>
      </c>
      <c r="H8" s="11" t="s">
        <v>20</v>
      </c>
      <c r="I8" s="11" t="s">
        <v>21</v>
      </c>
      <c r="J8" s="155" t="s">
        <v>22</v>
      </c>
    </row>
    <row r="9" spans="1:10" x14ac:dyDescent="0.25">
      <c r="A9" s="577" t="s">
        <v>18</v>
      </c>
      <c r="B9" s="578"/>
      <c r="C9" s="578"/>
      <c r="D9" s="578"/>
      <c r="E9" s="578"/>
      <c r="F9" s="578"/>
      <c r="G9" s="578"/>
      <c r="H9" s="578"/>
      <c r="I9" s="578"/>
      <c r="J9" s="579"/>
    </row>
    <row r="10" spans="1:10" x14ac:dyDescent="0.25">
      <c r="A10" s="318">
        <v>1807</v>
      </c>
      <c r="B10" s="322">
        <f>B44*(1-TableB3!$C9)+TableB5!B78*TableB3!$C9</f>
        <v>0.18136263785261</v>
      </c>
      <c r="C10" s="16">
        <f>C44*(1-TableB3!$C9)+TableB5!C78*TableB3!$C9</f>
        <v>0.11533301381861</v>
      </c>
      <c r="D10" s="16">
        <f>D44*(1-TableB3!$C9)+TableB5!D78*TableB3!$C9</f>
        <v>4.5202798489390003E-2</v>
      </c>
      <c r="E10" s="16">
        <f>E44*(1-TableB3!$C9)+TableB5!E78*TableB3!$C9</f>
        <v>1.1782592519800001E-3</v>
      </c>
      <c r="F10" s="16">
        <f>F44*(1-TableB3!$C9)+TableB5!F78*TableB3!$C9</f>
        <v>1.9648566292629999E-2</v>
      </c>
      <c r="G10" s="42">
        <f>(G44*(1-TableB3!$C9)*C44+TableB5!G78*TableB3!$C9*C78)/C10</f>
        <v>53.223661232140209</v>
      </c>
      <c r="H10" s="42">
        <f>(H44*(1-TableB3!$C9)*D44+TableB5!H78*TableB3!$C9*D78)/D10</f>
        <v>66.943134252722714</v>
      </c>
      <c r="I10" s="42">
        <f>(I44*(1-TableB3!$C9)*E44+TableB5!I78*TableB3!$C9*E78)/E10</f>
        <v>46.646234172032564</v>
      </c>
      <c r="J10" s="42">
        <f>(J44*(1-TableB3!$C9)*F44+TableB5!J78*TableB3!$C9*F78)/F10</f>
        <v>48.382657519691939</v>
      </c>
    </row>
    <row r="11" spans="1:10" x14ac:dyDescent="0.25">
      <c r="A11" s="318">
        <v>1812</v>
      </c>
      <c r="B11" s="322">
        <f>B45*(1-TableB3!$C10)+TableB5!B79*TableB3!$C10</f>
        <v>0.72342490573822005</v>
      </c>
      <c r="C11" s="16">
        <f>C45*(1-TableB3!$C10)+TableB5!C79*TableB3!$C10</f>
        <v>0.43558590874636005</v>
      </c>
      <c r="D11" s="16">
        <f>D45*(1-TableB3!$C10)+TableB5!D79*TableB3!$C10</f>
        <v>0.17860461195074001</v>
      </c>
      <c r="E11" s="16">
        <f>E45*(1-TableB3!$C10)+TableB5!E79*TableB3!$C10</f>
        <v>5.0489865442400004E-3</v>
      </c>
      <c r="F11" s="16">
        <f>F45*(1-TableB3!$C10)+TableB5!F79*TableB3!$C10</f>
        <v>0.10418534779522</v>
      </c>
      <c r="G11" s="42">
        <f>(G45*(1-TableB3!$C10)*C45+TableB5!G79*TableB3!$C10*C79)/C11</f>
        <v>53.033592095859639</v>
      </c>
      <c r="H11" s="42">
        <f>(H45*(1-TableB3!$C10)*D45+TableB5!H79*TableB3!$C10*D79)/D11</f>
        <v>68.318553273581884</v>
      </c>
      <c r="I11" s="42">
        <f>(I45*(1-TableB3!$C10)*E45+TableB5!I79*TableB3!$C10*E79)/E11</f>
        <v>58.313145063640512</v>
      </c>
      <c r="J11" s="42">
        <f>(J45*(1-TableB3!$C10)*F45+TableB5!J79*TableB3!$C10*F79)/F11</f>
        <v>55.612887457235999</v>
      </c>
    </row>
    <row r="12" spans="1:10" x14ac:dyDescent="0.25">
      <c r="A12" s="318">
        <v>1817</v>
      </c>
      <c r="B12" s="322">
        <f>B46*(1-TableB3!$C11)+TableB5!B80*TableB3!$C11</f>
        <v>0.81448838978060012</v>
      </c>
      <c r="C12" s="16">
        <f>C46*(1-TableB3!$C11)+TableB5!C80*TableB3!$C11</f>
        <v>0.49760669203950003</v>
      </c>
      <c r="D12" s="16">
        <f>D46*(1-TableB3!$C11)+TableB5!D80*TableB3!$C11</f>
        <v>0.187211395399</v>
      </c>
      <c r="E12" s="16">
        <f>E46*(1-TableB3!$C11)+TableB5!E80*TableB3!$C11</f>
        <v>4.9176987359999995E-3</v>
      </c>
      <c r="F12" s="16">
        <f>F46*(1-TableB3!$C11)+TableB5!F80*TableB3!$C11</f>
        <v>0.124752653174</v>
      </c>
      <c r="G12" s="42">
        <f>(G46*(1-TableB3!$C11)*C46+TableB5!G80*TableB3!$C11*C80)/C12</f>
        <v>52.872797452304361</v>
      </c>
      <c r="H12" s="42">
        <f>(H46*(1-TableB3!$C11)*D46+TableB5!H80*TableB3!$C11*D80)/D12</f>
        <v>67.951765365110731</v>
      </c>
      <c r="I12" s="42">
        <f>(I46*(1-TableB3!$C11)*E46+TableB5!I80*TableB3!$C11*E80)/E12</f>
        <v>59.164685358046597</v>
      </c>
      <c r="J12" s="42">
        <f>(J46*(1-TableB3!$C11)*F46+TableB5!J80*TableB3!$C11*F80)/F12</f>
        <v>44.718569051418982</v>
      </c>
    </row>
    <row r="13" spans="1:10" x14ac:dyDescent="0.25">
      <c r="A13" s="318">
        <v>1822</v>
      </c>
      <c r="B13" s="322">
        <f>B47*(1-TableB3!$C12)+TableB5!B81*TableB3!$C12</f>
        <v>0.95672192989362004</v>
      </c>
      <c r="C13" s="16">
        <f>C47*(1-TableB3!$C12)+TableB5!C81*TableB3!$C12</f>
        <v>0.53231334673151998</v>
      </c>
      <c r="D13" s="16">
        <f>D47*(1-TableB3!$C12)+TableB5!D81*TableB3!$C12</f>
        <v>0.23049785368477996</v>
      </c>
      <c r="E13" s="16">
        <f>E47*(1-TableB3!$C12)+TableB5!E81*TableB3!$C12</f>
        <v>7.0645926368600002E-3</v>
      </c>
      <c r="F13" s="16">
        <f>F47*(1-TableB3!$C12)+TableB5!F81*TableB3!$C12</f>
        <v>0.18684608572992001</v>
      </c>
      <c r="G13" s="42">
        <f>(G47*(1-TableB3!$C12)*C47+TableB5!G81*TableB3!$C12*C81)/C13</f>
        <v>51.800456815294432</v>
      </c>
      <c r="H13" s="42">
        <f>(H47*(1-TableB3!$C12)*D47+TableB5!H81*TableB3!$C12*D81)/D13</f>
        <v>67.945361269856178</v>
      </c>
      <c r="I13" s="42">
        <f>(I47*(1-TableB3!$C12)*E47+TableB5!I81*TableB3!$C12*E81)/E13</f>
        <v>60.246969283205004</v>
      </c>
      <c r="J13" s="42">
        <f>(J47*(1-TableB3!$C12)*F47+TableB5!J81*TableB3!$C12*F81)/F13</f>
        <v>47.069627981155968</v>
      </c>
    </row>
    <row r="14" spans="1:10" x14ac:dyDescent="0.25">
      <c r="A14" s="318">
        <v>1827</v>
      </c>
      <c r="B14" s="322">
        <f>B48*(1-TableB3!$C13)+TableB5!B82*TableB3!$C13</f>
        <v>0.84093940485700003</v>
      </c>
      <c r="C14" s="16">
        <f>C48*(1-TableB3!$C13)+TableB5!C82*TableB3!$C13</f>
        <v>0.49067023810760002</v>
      </c>
      <c r="D14" s="16">
        <f>D48*(1-TableB3!$C13)+TableB5!D82*TableB3!$C13</f>
        <v>0.21189471236285001</v>
      </c>
      <c r="E14" s="16">
        <f>E48*(1-TableB3!$C13)+TableB5!E82*TableB3!$C13</f>
        <v>5.4875620259000005E-3</v>
      </c>
      <c r="F14" s="16">
        <f>F48*(1-TableB3!$C13)+TableB5!F82*TableB3!$C13</f>
        <v>0.13288684228219999</v>
      </c>
      <c r="G14" s="42">
        <f>(G48*(1-TableB3!$C13)*C48+TableB5!G82*TableB3!$C13*C82)/C14</f>
        <v>52.725374752954956</v>
      </c>
      <c r="H14" s="42">
        <f>(H48*(1-TableB3!$C13)*D48+TableB5!H82*TableB3!$C13*D82)/D14</f>
        <v>69.10635713960346</v>
      </c>
      <c r="I14" s="42">
        <f>(I48*(1-TableB3!$C13)*E48+TableB5!I82*TableB3!$C13*E82)/E14</f>
        <v>66.978781068723364</v>
      </c>
      <c r="J14" s="42">
        <f>(J48*(1-TableB3!$C13)*F48+TableB5!J82*TableB3!$C13*F82)/F14</f>
        <v>49.254982272970068</v>
      </c>
    </row>
    <row r="15" spans="1:10" x14ac:dyDescent="0.25">
      <c r="A15" s="318">
        <v>1832</v>
      </c>
      <c r="B15" s="322">
        <f>B49*(1-TableB3!$C14)+TableB5!B83*TableB3!$C14</f>
        <v>0.31549553359384996</v>
      </c>
      <c r="C15" s="16">
        <f>C49*(1-TableB3!$C14)+TableB5!C83*TableB3!$C14</f>
        <v>0.19001852424255</v>
      </c>
      <c r="D15" s="16">
        <f>D49*(1-TableB3!$C14)+TableB5!D83*TableB3!$C14</f>
        <v>8.2018209374300002E-2</v>
      </c>
      <c r="E15" s="16">
        <f>E49*(1-TableB3!$C14)+TableB5!E83*TableB3!$C14</f>
        <v>3.9005046885000002E-4</v>
      </c>
      <c r="F15" s="16">
        <f>F49*(1-TableB3!$C14)+TableB5!F83*TableB3!$C14</f>
        <v>4.3068749508149998E-2</v>
      </c>
      <c r="G15" s="42">
        <f>(G49*(1-TableB3!$C14)*C49+TableB5!G83*TableB3!$C14*C83)/C15</f>
        <v>50.96329468382968</v>
      </c>
      <c r="H15" s="42">
        <f>(H49*(1-TableB3!$C14)*D49+TableB5!H83*TableB3!$C14*D83)/D15</f>
        <v>66.100499895173883</v>
      </c>
      <c r="I15" s="42">
        <f>(I49*(1-TableB3!$C14)*E49+TableB5!I83*TableB3!$C14*E83)/E15</f>
        <v>63</v>
      </c>
      <c r="J15" s="42">
        <f>(J49*(1-TableB3!$C14)*F49+TableB5!J83*TableB3!$C14*F83)/F15</f>
        <v>50.352884037743486</v>
      </c>
    </row>
    <row r="16" spans="1:10" x14ac:dyDescent="0.25">
      <c r="A16" s="318">
        <v>1837</v>
      </c>
      <c r="B16" s="322">
        <f>B50*(1-TableB3!$C15)+TableB5!B84*TableB3!$C15</f>
        <v>0.44155991785092996</v>
      </c>
      <c r="C16" s="16">
        <f>C50*(1-TableB3!$C15)+TableB5!C84*TableB3!$C15</f>
        <v>0.23516101966651998</v>
      </c>
      <c r="D16" s="16">
        <f>D50*(1-TableB3!$C15)+TableB5!D84*TableB3!$C15</f>
        <v>0.1350880915221</v>
      </c>
      <c r="E16" s="16">
        <f>E50*(1-TableB3!$C15)+TableB5!E84*TableB3!$C15</f>
        <v>2.1058228307999999E-4</v>
      </c>
      <c r="F16" s="16">
        <f>F50*(1-TableB3!$C15)+TableB5!F84*TableB3!$C15</f>
        <v>7.1100173117720003E-2</v>
      </c>
      <c r="G16" s="42">
        <f>(G50*(1-TableB3!$C15)*C50+TableB5!G84*TableB3!$C15*C84)/C16</f>
        <v>51.931646816455967</v>
      </c>
      <c r="H16" s="42">
        <f>(H50*(1-TableB3!$C15)*D50+TableB5!H84*TableB3!$C15*D84)/D16</f>
        <v>69.666853785046129</v>
      </c>
      <c r="I16" s="42">
        <f>(I50*(1-TableB3!$C15)*E50+TableB5!I84*TableB3!$C15*E84)/E16</f>
        <v>62.000000000000007</v>
      </c>
      <c r="J16" s="42">
        <f>(J50*(1-TableB3!$C15)*F50+TableB5!J84*TableB3!$C15*F84)/F16</f>
        <v>47.802573372095232</v>
      </c>
    </row>
    <row r="17" spans="1:10" x14ac:dyDescent="0.25">
      <c r="A17" s="318">
        <v>1842</v>
      </c>
      <c r="B17" s="322">
        <f>B51*(1-TableB3!$C16)+TableB5!B85*TableB3!$C16</f>
        <v>0.53469448785628004</v>
      </c>
      <c r="C17" s="16">
        <f>C51*(1-TableB3!$C16)+TableB5!C85*TableB3!$C16</f>
        <v>0.2943881751886</v>
      </c>
      <c r="D17" s="16">
        <f>D51*(1-TableB3!$C16)+TableB5!D85*TableB3!$C16</f>
        <v>0.14028308409378001</v>
      </c>
      <c r="E17" s="16">
        <f>E51*(1-TableB3!$C16)+TableB5!E85*TableB3!$C16</f>
        <v>0</v>
      </c>
      <c r="F17" s="16">
        <f>F51*(1-TableB3!$C16)+TableB5!F85*TableB3!$C16</f>
        <v>0.10002327614563999</v>
      </c>
      <c r="G17" s="42">
        <f>(G51*(1-TableB3!$C16)*C51+TableB5!G85*TableB3!$C16*C85)/C17</f>
        <v>50.610590483781088</v>
      </c>
      <c r="H17" s="42">
        <f>(H51*(1-TableB3!$C16)*D51+TableB5!H85*TableB3!$C16*D85)/D17</f>
        <v>70.15521584432517</v>
      </c>
      <c r="I17" s="42"/>
      <c r="J17" s="42">
        <f>(J51*(1-TableB3!$C16)*F51+TableB5!J85*TableB3!$C16*F85)/F17</f>
        <v>46.255789448669361</v>
      </c>
    </row>
    <row r="18" spans="1:10" x14ac:dyDescent="0.25">
      <c r="A18" s="318">
        <v>1847</v>
      </c>
      <c r="B18" s="322">
        <f>B52*(1-TableB3!$C17)+TableB5!B86*TableB3!$C17</f>
        <v>0.47992180552370001</v>
      </c>
      <c r="C18" s="16">
        <f>C52*(1-TableB3!$C17)+TableB5!C86*TableB3!$C17</f>
        <v>0.26308225711290001</v>
      </c>
      <c r="D18" s="16">
        <f>D52*(1-TableB3!$C17)+TableB5!D86*TableB3!$C17</f>
        <v>0.12931501567474002</v>
      </c>
      <c r="E18" s="16">
        <f>E52*(1-TableB3!$C17)+TableB5!E86*TableB3!$C17</f>
        <v>2.2785725974E-4</v>
      </c>
      <c r="F18" s="16">
        <f>F52*(1-TableB3!$C17)+TableB5!F86*TableB3!$C17</f>
        <v>8.7296670617939998E-2</v>
      </c>
      <c r="G18" s="42">
        <f>(G52*(1-TableB3!$C17)*C52+TableB5!G86*TableB3!$C17*C86)/C18</f>
        <v>51.658236310789626</v>
      </c>
      <c r="H18" s="42">
        <f>(H52*(1-TableB3!$C17)*D52+TableB5!H86*TableB3!$C17*D86)/D18</f>
        <v>70.999890544325908</v>
      </c>
      <c r="I18" s="42">
        <f>(I52*(1-TableB3!$C17)*E52+TableB5!I86*TableB3!$C17*E86)/E18</f>
        <v>84</v>
      </c>
      <c r="J18" s="42">
        <f>(J52*(1-TableB3!$C17)*F52+TableB5!J86*TableB3!$C17*F86)/F18</f>
        <v>40.790712395786542</v>
      </c>
    </row>
    <row r="19" spans="1:10" x14ac:dyDescent="0.25">
      <c r="A19" s="318">
        <v>1852</v>
      </c>
      <c r="B19" s="322">
        <f>B53*(1-TableB3!$C18)+TableB5!B87*TableB3!$C18</f>
        <v>0.52223894311263996</v>
      </c>
      <c r="C19" s="16">
        <f>C53*(1-TableB3!$C18)+TableB5!C87*TableB3!$C18</f>
        <v>0.27824163036185001</v>
      </c>
      <c r="D19" s="16">
        <f>D53*(1-TableB3!$C18)+TableB5!D87*TableB3!$C18</f>
        <v>0.14044754819239</v>
      </c>
      <c r="E19" s="16">
        <f>E53*(1-TableB3!$C18)+TableB5!E87*TableB3!$C18</f>
        <v>0</v>
      </c>
      <c r="F19" s="16">
        <f>F53*(1-TableB3!$C18)+TableB5!F87*TableB3!$C18</f>
        <v>0.10354966455840001</v>
      </c>
      <c r="G19" s="42">
        <f>(G53*(1-TableB3!$C18)*C53+TableB5!G87*TableB3!$C18*C87)/C19</f>
        <v>51.494563481725017</v>
      </c>
      <c r="H19" s="42">
        <f>(H53*(1-TableB3!$C18)*D53+TableB5!H87*TableB3!$C18*D87)/D19</f>
        <v>69.229829070651917</v>
      </c>
      <c r="I19" s="42"/>
      <c r="J19" s="42">
        <f>(J53*(1-TableB3!$C18)*F53+TableB5!J87*TableB3!$C18*F87)/F19</f>
        <v>45.38484754578873</v>
      </c>
    </row>
    <row r="20" spans="1:10" x14ac:dyDescent="0.25">
      <c r="A20" s="318">
        <v>1857</v>
      </c>
      <c r="B20" s="322">
        <f>B54*(1-TableB3!$C19)+TableB5!B88*TableB3!$C19</f>
        <v>0.58407504255062004</v>
      </c>
      <c r="C20" s="16">
        <f>C54*(1-TableB3!$C19)+TableB5!C88*TableB3!$C19</f>
        <v>0.31315458024913001</v>
      </c>
      <c r="D20" s="16">
        <f>D54*(1-TableB3!$C19)+TableB5!D88*TableB3!$C19</f>
        <v>0.14514627157512</v>
      </c>
      <c r="E20" s="16">
        <f>E54*(1-TableB3!$C19)+TableB5!E88*TableB3!$C19</f>
        <v>0</v>
      </c>
      <c r="F20" s="16">
        <f>F54*(1-TableB3!$C19)+TableB5!F88*TableB3!$C19</f>
        <v>0.12577423977334001</v>
      </c>
      <c r="G20" s="42">
        <f>(G54*(1-TableB3!$C19)*C54+TableB5!G88*TableB3!$C19*C88)/C20</f>
        <v>51.616561240070503</v>
      </c>
      <c r="H20" s="42">
        <f>(H54*(1-TableB3!$C19)*D54+TableB5!H88*TableB3!$C19*D88)/D20</f>
        <v>69.46914514058102</v>
      </c>
      <c r="I20" s="42"/>
      <c r="J20" s="42">
        <f>(J54*(1-TableB3!$C19)*F54+TableB5!J88*TableB3!$C19*F88)/F20</f>
        <v>45.784888400538094</v>
      </c>
    </row>
    <row r="21" spans="1:10" x14ac:dyDescent="0.25">
      <c r="A21" s="318">
        <v>1862</v>
      </c>
      <c r="B21" s="322">
        <f>B55*(1-TableB3!$C20)+TableB5!B89*TableB3!$C20</f>
        <v>0.9697268039515401</v>
      </c>
      <c r="C21" s="16">
        <f>C55*(1-TableB3!$C20)+TableB5!C89*TableB3!$C20</f>
        <v>0.5491402645922101</v>
      </c>
      <c r="D21" s="16">
        <f>D55*(1-TableB3!$C20)+TableB5!D89*TableB3!$C20</f>
        <v>0.24001444341378</v>
      </c>
      <c r="E21" s="16">
        <f>E55*(1-TableB3!$C20)+TableB5!E89*TableB3!$C20</f>
        <v>0</v>
      </c>
      <c r="F21" s="16">
        <f>F55*(1-TableB3!$C20)+TableB5!F89*TableB3!$C20</f>
        <v>0.18057209594555002</v>
      </c>
      <c r="G21" s="42">
        <f>(G55*(1-TableB3!$C20)*C55+TableB5!G89*TableB3!$C20*C89)/C21</f>
        <v>50.393741511440162</v>
      </c>
      <c r="H21" s="42">
        <f>(H55*(1-TableB3!$C20)*D55+TableB5!H89*TableB3!$C20*D89)/D21</f>
        <v>68.806835081295944</v>
      </c>
      <c r="I21" s="42"/>
      <c r="J21" s="42">
        <f>(J55*(1-TableB3!$C20)*F55+TableB5!J89*TableB3!$C20*F89)/F21</f>
        <v>45.968190876241977</v>
      </c>
    </row>
    <row r="22" spans="1:10" x14ac:dyDescent="0.25">
      <c r="A22" s="318">
        <v>1867</v>
      </c>
      <c r="B22" s="322">
        <f>B56*(1-TableB3!$C21)+TableB5!B90*TableB3!$C21</f>
        <v>0.97366155299672008</v>
      </c>
      <c r="C22" s="16">
        <f>C56*(1-TableB3!$C21)+TableB5!C90*TableB3!$C21</f>
        <v>0.53957373431192002</v>
      </c>
      <c r="D22" s="16">
        <f>D56*(1-TableB3!$C21)+TableB5!D90*TableB3!$C21</f>
        <v>0.25658088772476001</v>
      </c>
      <c r="E22" s="16">
        <f>E56*(1-TableB3!$C21)+TableB5!E90*TableB3!$C21</f>
        <v>0</v>
      </c>
      <c r="F22" s="16">
        <f>F56*(1-TableB3!$C21)+TableB5!F90*TableB3!$C21</f>
        <v>0.17750693096004003</v>
      </c>
      <c r="G22" s="42">
        <f>(G56*(1-TableB3!$C21)*C56+TableB5!G90*TableB3!$C21*C90)/C22</f>
        <v>50.40643676087214</v>
      </c>
      <c r="H22" s="42">
        <f>(H56*(1-TableB3!$C21)*D56+TableB5!H90*TableB3!$C21*D90)/D22</f>
        <v>68.619314016301914</v>
      </c>
      <c r="I22" s="42"/>
      <c r="J22" s="42">
        <f>(J56*(1-TableB3!$C21)*F56+TableB5!J90*TableB3!$C21*F90)/F22</f>
        <v>49.206105650577612</v>
      </c>
    </row>
    <row r="23" spans="1:10" x14ac:dyDescent="0.25">
      <c r="A23" s="318">
        <v>1872</v>
      </c>
      <c r="B23" s="322">
        <f>B57*(1-TableB3!$C22)+TableB5!B91*TableB3!$C22</f>
        <v>0.98312102860824002</v>
      </c>
      <c r="C23" s="16">
        <f>C57*(1-TableB3!$C22)+TableB5!C91*TableB3!$C22</f>
        <v>0.5320452906509201</v>
      </c>
      <c r="D23" s="16">
        <f>D57*(1-TableB3!$C22)+TableB5!D91*TableB3!$C22</f>
        <v>0.28483592614944003</v>
      </c>
      <c r="E23" s="16">
        <f>E57*(1-TableB3!$C22)+TableB5!E91*TableB3!$C22</f>
        <v>6.6836994571999996E-4</v>
      </c>
      <c r="F23" s="16">
        <f>F57*(1-TableB3!$C22)+TableB5!F91*TableB3!$C22</f>
        <v>0.16557145277747998</v>
      </c>
      <c r="G23" s="42">
        <f>(G57*(1-TableB3!$C22)*C57+TableB5!G91*TableB3!$C22*C91)/C23</f>
        <v>50.395727112042294</v>
      </c>
      <c r="H23" s="42">
        <f>(H57*(1-TableB3!$C22)*D57+TableB5!H91*TableB3!$C22*D91)/D23</f>
        <v>66.757841595109497</v>
      </c>
      <c r="I23" s="42">
        <f>(I57*(1-TableB3!$C22)*E57+TableB5!I91*TableB3!$C22*E91)/E23</f>
        <v>60.882647226281989</v>
      </c>
      <c r="J23" s="42">
        <f>(J57*(1-TableB3!$C22)*F57+TableB5!J91*TableB3!$C22*F91)/F23</f>
        <v>48.267174690637155</v>
      </c>
    </row>
    <row r="24" spans="1:10" x14ac:dyDescent="0.25">
      <c r="A24" s="318">
        <v>1877</v>
      </c>
      <c r="B24" s="322">
        <f>B58*(1-TableB3!$C23)+TableB5!B92*TableB3!$C23</f>
        <v>0.29178448813309998</v>
      </c>
      <c r="C24" s="16">
        <f>C58*(1-TableB3!$C23)+TableB5!C92*TableB3!$C23</f>
        <v>0.14733925733940001</v>
      </c>
      <c r="D24" s="16">
        <f>D58*(1-TableB3!$C23)+TableB5!D92*TableB3!$C23</f>
        <v>0.11013570621622001</v>
      </c>
      <c r="E24" s="16">
        <f>E58*(1-TableB3!$C23)+TableB5!E92*TableB3!$C23</f>
        <v>1.5083302974000002E-4</v>
      </c>
      <c r="F24" s="16">
        <f>F58*(1-TableB3!$C23)+TableB5!F92*TableB3!$C23</f>
        <v>3.4158736114799998E-2</v>
      </c>
      <c r="G24" s="42">
        <f>(G58*(1-TableB3!$C23)*C58+TableB5!G92*TableB3!$C23*C92)/C24</f>
        <v>53.87008747694636</v>
      </c>
      <c r="H24" s="42">
        <f>(H58*(1-TableB3!$C23)*D58+TableB5!H92*TableB3!$C23*D92)/D24</f>
        <v>70.464570299078702</v>
      </c>
      <c r="I24" s="42"/>
      <c r="J24" s="42">
        <f>(J58*(1-TableB3!$C23)*F58+TableB5!J92*TableB3!$C23*F92)/F24</f>
        <v>53.088808801286184</v>
      </c>
    </row>
    <row r="25" spans="1:10" x14ac:dyDescent="0.25">
      <c r="A25" s="318">
        <v>1882</v>
      </c>
      <c r="B25" s="322">
        <f>B59*(1-TableB3!$C24)+TableB5!B93*TableB3!$C24</f>
        <v>0.95775942843960993</v>
      </c>
      <c r="C25" s="16">
        <f>C59*(1-TableB3!$C24)+TableB5!C93*TableB3!$C24</f>
        <v>0.5186099306988099</v>
      </c>
      <c r="D25" s="16">
        <f>D59*(1-TableB3!$C24)+TableB5!D93*TableB3!$C24</f>
        <v>0.29648567690612998</v>
      </c>
      <c r="E25" s="16">
        <f>E59*(1-TableB3!$C24)+TableB5!E93*TableB3!$C24</f>
        <v>0</v>
      </c>
      <c r="F25" s="16">
        <f>F59*(1-TableB3!$C24)+TableB5!F93*TableB3!$C24</f>
        <v>0.14266376563049998</v>
      </c>
      <c r="G25" s="42">
        <f>(G59*(1-TableB3!$C24)*C59+TableB5!G93*TableB3!$C24*C93)/C25</f>
        <v>50.291503643862562</v>
      </c>
      <c r="H25" s="42">
        <f>(H59*(1-TableB3!$C24)*D59+TableB5!H93*TableB3!$C24*D93)/D25</f>
        <v>67.569962486514527</v>
      </c>
      <c r="I25" s="42"/>
      <c r="J25" s="42">
        <f>(J59*(1-TableB3!$C24)*F59+TableB5!J93*TableB3!$C24*F93)/F25</f>
        <v>47.294621417475334</v>
      </c>
    </row>
    <row r="26" spans="1:10" x14ac:dyDescent="0.25">
      <c r="A26" s="318">
        <v>1887</v>
      </c>
      <c r="B26" s="322">
        <f>B60*(1-TableB3!$C25)+TableB5!B94*TableB3!$C25</f>
        <v>0.24189727873229999</v>
      </c>
      <c r="C26" s="16">
        <f>C60*(1-TableB3!$C25)+TableB5!C94*TableB3!$C25</f>
        <v>0.11719736185728</v>
      </c>
      <c r="D26" s="16">
        <f>D60*(1-TableB3!$C25)+TableB5!D94*TableB3!$C25</f>
        <v>0.10456380185638001</v>
      </c>
      <c r="E26" s="16">
        <f>E60*(1-TableB3!$C25)+TableB5!E94*TableB3!$C25</f>
        <v>0</v>
      </c>
      <c r="F26" s="16">
        <f>F60*(1-TableB3!$C25)+TableB5!F94*TableB3!$C25</f>
        <v>2.0136115018639999E-2</v>
      </c>
      <c r="G26" s="42">
        <f>(G60*(1-TableB3!$C25)*C60+TableB5!G94*TableB3!$C25*C94)/C26</f>
        <v>57.233370665701493</v>
      </c>
      <c r="H26" s="42">
        <f>(H60*(1-TableB3!$C25)*D60+TableB5!H94*TableB3!$C25*D94)/D26</f>
        <v>70.27278826094313</v>
      </c>
      <c r="I26" s="42"/>
      <c r="J26" s="42">
        <f>(J60*(1-TableB3!$C25)*F60+TableB5!J94*TableB3!$C25*F94)/F26</f>
        <v>54.366495150457837</v>
      </c>
    </row>
    <row r="27" spans="1:10" x14ac:dyDescent="0.25">
      <c r="A27" s="318">
        <v>1892</v>
      </c>
      <c r="B27" s="322">
        <f>B61*(1-TableB3!$C26)+TableB5!B95*TableB3!$C26</f>
        <v>0.99358193057199995</v>
      </c>
      <c r="C27" s="16">
        <f>C61*(1-TableB3!$C26)+TableB5!C95*TableB3!$C26</f>
        <v>0.51112028671772003</v>
      </c>
      <c r="D27" s="16">
        <f>D61*(1-TableB3!$C26)+TableB5!D95*TableB3!$C26</f>
        <v>0.31421059001265994</v>
      </c>
      <c r="E27" s="16">
        <f>E61*(1-TableB3!$C26)+TableB5!E95*TableB3!$C26</f>
        <v>5.5363605234400003E-3</v>
      </c>
      <c r="F27" s="16">
        <f>F61*(1-TableB3!$C26)+TableB5!F95*TableB3!$C26</f>
        <v>0.16271473871504</v>
      </c>
      <c r="G27" s="42">
        <f>(G61*(1-TableB3!$C26)*C61+TableB5!G95*TableB3!$C26*C95)/C27</f>
        <v>52.562388875636941</v>
      </c>
      <c r="H27" s="42">
        <f>(H61*(1-TableB3!$C26)*D61+TableB5!H95*TableB3!$C26*D95)/D27</f>
        <v>68.779095197833499</v>
      </c>
      <c r="I27" s="42">
        <f>(I61*(1-TableB3!$C26)*E61+TableB5!I95*TableB3!$C26*E95)/E27</f>
        <v>52.187074222078564</v>
      </c>
      <c r="J27" s="42">
        <f>(J61*(1-TableB3!$C26)*F61+TableB5!J95*TableB3!$C26*F95)/F27</f>
        <v>50.511791518500097</v>
      </c>
    </row>
    <row r="28" spans="1:10" x14ac:dyDescent="0.25">
      <c r="A28" s="318">
        <v>1897</v>
      </c>
      <c r="B28" s="322">
        <f>B62*(1-TableB3!$C27)+TableB5!B96*TableB3!$C27</f>
        <v>0.98040679995100011</v>
      </c>
      <c r="C28" s="16">
        <f>C62*(1-TableB3!$C27)+TableB5!C96*TableB3!$C27</f>
        <v>0.49827903950319996</v>
      </c>
      <c r="D28" s="16">
        <f>D62*(1-TableB3!$C27)+TableB5!D96*TableB3!$C27</f>
        <v>0.31501790247275002</v>
      </c>
      <c r="E28" s="16">
        <f>E62*(1-TableB3!$C27)+TableB5!E96*TableB3!$C27</f>
        <v>6.0611296438500004E-3</v>
      </c>
      <c r="F28" s="16">
        <f>F62*(1-TableB3!$C27)+TableB5!F96*TableB3!$C27</f>
        <v>0.16104867424555003</v>
      </c>
      <c r="G28" s="42">
        <f>(G62*(1-TableB3!$C27)*C62+TableB5!G96*TableB3!$C27*C96)/C28</f>
        <v>52.328391196026082</v>
      </c>
      <c r="H28" s="42">
        <f>(H62*(1-TableB3!$C27)*D62+TableB5!H96*TableB3!$C27*D96)/D28</f>
        <v>68.383412858222655</v>
      </c>
      <c r="I28" s="42">
        <f>(I62*(1-TableB3!$C27)*E62+TableB5!I96*TableB3!$C27*E96)/E28</f>
        <v>49.789438374673253</v>
      </c>
      <c r="J28" s="42">
        <f>(J62*(1-TableB3!$C27)*F62+TableB5!J96*TableB3!$C27*F96)/F28</f>
        <v>46.608242595414147</v>
      </c>
    </row>
    <row r="29" spans="1:10" x14ac:dyDescent="0.25">
      <c r="A29" s="318">
        <v>1902</v>
      </c>
      <c r="B29" s="322">
        <f>B63*(1-TableB3!$C28)+TableB5!B97*TableB3!$C28</f>
        <v>0.23138800610060997</v>
      </c>
      <c r="C29" s="16">
        <f>C63*(1-TableB3!$C28)+TableB5!C97*TableB3!$C28</f>
        <v>0.10416985858833999</v>
      </c>
      <c r="D29" s="16">
        <f>D63*(1-TableB3!$C28)+TableB5!D97*TableB3!$C28</f>
        <v>8.6509463379250001E-2</v>
      </c>
      <c r="E29" s="16">
        <f>E63*(1-TableB3!$C28)+TableB5!E97*TableB3!$C28</f>
        <v>1.21442487007E-3</v>
      </c>
      <c r="F29" s="16">
        <f>F63*(1-TableB3!$C28)+TableB5!F97*TableB3!$C28</f>
        <v>3.9494259262949999E-2</v>
      </c>
      <c r="G29" s="42">
        <f>(G63*(1-TableB3!$C28)*C63+TableB5!G97*TableB3!$C28*C97)/C29</f>
        <v>55.06727191098426</v>
      </c>
      <c r="H29" s="42">
        <f>(H63*(1-TableB3!$C28)*D63+TableB5!H97*TableB3!$C28*D97)/D29</f>
        <v>69.435030401689431</v>
      </c>
      <c r="I29" s="42">
        <f>(I63*(1-TableB3!$C28)*E63+TableB5!I97*TableB3!$C28*E97)/E29</f>
        <v>58.275498111286495</v>
      </c>
      <c r="J29" s="42">
        <f>(J63*(1-TableB3!$C28)*F63+TableB5!J97*TableB3!$C28*F97)/F29</f>
        <v>38.198389314909448</v>
      </c>
    </row>
    <row r="30" spans="1:10" x14ac:dyDescent="0.25">
      <c r="A30" s="318">
        <v>1907</v>
      </c>
      <c r="B30" s="322">
        <f>B64*(1-TableB3!$C29)+TableB5!B98*TableB3!$C29</f>
        <v>0.99337639680779999</v>
      </c>
      <c r="C30" s="16">
        <f>C64*(1-TableB3!$C29)+TableB5!C98*TableB3!$C29</f>
        <v>0.47947359950449997</v>
      </c>
      <c r="D30" s="16">
        <f>D64*(1-TableB3!$C29)+TableB5!D98*TableB3!$C29</f>
        <v>0.32417832295190002</v>
      </c>
      <c r="E30" s="16">
        <f>E64*(1-TableB3!$C29)+TableB5!E98*TableB3!$C29</f>
        <v>1.1997631880600001E-2</v>
      </c>
      <c r="F30" s="16">
        <f>F64*(1-TableB3!$C29)+TableB5!F98*TableB3!$C29</f>
        <v>0.17772688857489999</v>
      </c>
      <c r="G30" s="42">
        <f>(G64*(1-TableB3!$C29)*C64+TableB5!G98*TableB3!$C29*C98)/C30</f>
        <v>52.282110922082339</v>
      </c>
      <c r="H30" s="42">
        <f>(H64*(1-TableB3!$C29)*D64+TableB5!H98*TableB3!$C29*D98)/D30</f>
        <v>69.107354623257962</v>
      </c>
      <c r="I30" s="42">
        <f>(I64*(1-TableB3!$C29)*E64+TableB5!I98*TableB3!$C29*E98)/E30</f>
        <v>54.620213644948521</v>
      </c>
      <c r="J30" s="42">
        <f>(J64*(1-TableB3!$C29)*F64+TableB5!J98*TableB3!$C29*F98)/F30</f>
        <v>47.617193579014099</v>
      </c>
    </row>
    <row r="31" spans="1:10" x14ac:dyDescent="0.25">
      <c r="A31" s="318">
        <v>1912</v>
      </c>
      <c r="B31" s="322">
        <f>B65*(1-TableB3!$C30)+TableB5!B99*TableB3!$C30</f>
        <v>0.43130749254733003</v>
      </c>
      <c r="C31" s="16">
        <f>C65*(1-TableB3!$C30)+TableB5!C99*TableB3!$C30</f>
        <v>0.19987987525629003</v>
      </c>
      <c r="D31" s="16">
        <f>D65*(1-TableB3!$C30)+TableB5!D99*TableB3!$C30</f>
        <v>0.15463203251071</v>
      </c>
      <c r="E31" s="16">
        <f>E65*(1-TableB3!$C30)+TableB5!E99*TableB3!$C30</f>
        <v>7.3179294531699997E-3</v>
      </c>
      <c r="F31" s="16">
        <f>F65*(1-TableB3!$C30)+TableB5!F99*TableB3!$C30</f>
        <v>6.9477710918630003E-2</v>
      </c>
      <c r="G31" s="42">
        <f>(G65*(1-TableB3!$C30)*C65+TableB5!G99*TableB3!$C30*C99)/C31</f>
        <v>54.078493705845126</v>
      </c>
      <c r="H31" s="42">
        <f>(H65*(1-TableB3!$C30)*D65+TableB5!H99*TableB3!$C30*D99)/D31</f>
        <v>70.645029935147463</v>
      </c>
      <c r="I31" s="42">
        <f>(I65*(1-TableB3!$C30)*E65+TableB5!I99*TableB3!$C30*E99)/E31</f>
        <v>56.902180675561702</v>
      </c>
      <c r="J31" s="42">
        <f>(J65*(1-TableB3!$C30)*F65+TableB5!J99*TableB3!$C30*F99)/F31</f>
        <v>49.767993290745508</v>
      </c>
    </row>
    <row r="32" spans="1:10" x14ac:dyDescent="0.25">
      <c r="A32" s="318">
        <v>1917</v>
      </c>
      <c r="B32" s="322"/>
      <c r="C32" s="16"/>
      <c r="D32" s="16"/>
      <c r="E32" s="16"/>
      <c r="F32" s="16"/>
      <c r="G32" s="42"/>
      <c r="H32" s="42"/>
      <c r="I32" s="42"/>
      <c r="J32" s="42"/>
    </row>
    <row r="33" spans="1:10" x14ac:dyDescent="0.25">
      <c r="A33" s="318">
        <v>1922</v>
      </c>
      <c r="B33" s="322">
        <f>B67*(1-TableB3!$C32)+TableB5!B101*TableB3!$C32</f>
        <v>0.87063975809089</v>
      </c>
      <c r="C33" s="16">
        <f>C67*(1-TableB3!$C32)+TableB5!C101*TableB3!$C32</f>
        <v>0.43174961132195999</v>
      </c>
      <c r="D33" s="16">
        <f>D67*(1-TableB3!$C32)+TableB5!D101*TableB3!$C32</f>
        <v>0.29327516137585002</v>
      </c>
      <c r="E33" s="16">
        <f>E67*(1-TableB3!$C32)+TableB5!E101*TableB3!$C32</f>
        <v>1.6800668322650002E-2</v>
      </c>
      <c r="F33" s="16">
        <f>F67*(1-TableB3!$C32)+TableB5!F101*TableB3!$C32</f>
        <v>0.12881432918900998</v>
      </c>
      <c r="G33" s="42">
        <f>(G67*(1-TableB3!$C32)*C67+TableB5!G101*TableB3!$C32*C101)/C33</f>
        <v>54.545733359177866</v>
      </c>
      <c r="H33" s="42">
        <f>(H67*(1-TableB3!$C32)*D67+TableB5!H101*TableB3!$C32*D101)/D33</f>
        <v>69.206785156318929</v>
      </c>
      <c r="I33" s="42">
        <f>(I67*(1-TableB3!$C32)*E67+TableB5!I101*TableB3!$C32*E101)/E33</f>
        <v>57.098501227025814</v>
      </c>
      <c r="J33" s="42">
        <f>(J67*(1-TableB3!$C32)*F67+TableB5!J101*TableB3!$C32*F101)/F33</f>
        <v>53.594525895557361</v>
      </c>
    </row>
    <row r="34" spans="1:10" x14ac:dyDescent="0.25">
      <c r="A34" s="318">
        <v>1927</v>
      </c>
      <c r="B34" s="322">
        <f>B68*(1-TableB3!$C33)+TableB5!B102*TableB3!$C33</f>
        <v>0.98054191786559997</v>
      </c>
      <c r="C34" s="16">
        <f>C68*(1-TableB3!$C33)+TableB5!C102*TableB3!$C33</f>
        <v>0.49173473750559998</v>
      </c>
      <c r="D34" s="16">
        <f>D68*(1-TableB3!$C33)+TableB5!D102*TableB3!$C33</f>
        <v>0.31601765532399995</v>
      </c>
      <c r="E34" s="16">
        <f>E68*(1-TableB3!$C33)+TableB5!E102*TableB3!$C33</f>
        <v>2.2800452394399998E-2</v>
      </c>
      <c r="F34" s="16">
        <f>F68*(1-TableB3!$C33)+TableB5!F102*TableB3!$C33</f>
        <v>0.1499890726416</v>
      </c>
      <c r="G34" s="42">
        <f>(G68*(1-TableB3!$C33)*C68+TableB5!G102*TableB3!$C33*C102)/C34</f>
        <v>54.902781875465607</v>
      </c>
      <c r="H34" s="42">
        <f>(H68*(1-TableB3!$C33)*D68+TableB5!H102*TableB3!$C33*D102)/D34</f>
        <v>70.139665296258073</v>
      </c>
      <c r="I34" s="42">
        <f>(I68*(1-TableB3!$C33)*E68+TableB5!I102*TableB3!$C33*E102)/E34</f>
        <v>57.773168050182328</v>
      </c>
      <c r="J34" s="42">
        <f>(J68*(1-TableB3!$C33)*F68+TableB5!J102*TableB3!$C33*F102)/F34</f>
        <v>50.77151563162564</v>
      </c>
    </row>
    <row r="35" spans="1:10" x14ac:dyDescent="0.25">
      <c r="A35" s="318">
        <v>1932</v>
      </c>
      <c r="B35" s="322">
        <f>B69*(1-TableB3!$C34)+TableB5!B103*TableB3!$C34</f>
        <v>0.98758270613108001</v>
      </c>
      <c r="C35" s="16">
        <f>C69*(1-TableB3!$C34)+TableB5!C103*TableB3!$C34</f>
        <v>0.51353783880198001</v>
      </c>
      <c r="D35" s="16">
        <f>D69*(1-TableB3!$C34)+TableB5!D103*TableB3!$C34</f>
        <v>0.30768742637739999</v>
      </c>
      <c r="E35" s="16">
        <f>E69*(1-TableB3!$C34)+TableB5!E103*TableB3!$C34</f>
        <v>2.6921638883179999E-2</v>
      </c>
      <c r="F35" s="16">
        <f>F69*(1-TableB3!$C34)+TableB5!F103*TableB3!$C34</f>
        <v>0.13943580206852002</v>
      </c>
      <c r="G35" s="42">
        <f>(G69*(1-TableB3!$C34)*C69+TableB5!G103*TableB3!$C34*C103)/C35</f>
        <v>56.450441088278417</v>
      </c>
      <c r="H35" s="42">
        <f>(H69*(1-TableB3!$C34)*D69+TableB5!H103*TableB3!$C34*D103)/D35</f>
        <v>70.29925871930331</v>
      </c>
      <c r="I35" s="42">
        <f>(I69*(1-TableB3!$C34)*E69+TableB5!I103*TableB3!$C34*E103)/E35</f>
        <v>59.814564205551925</v>
      </c>
      <c r="J35" s="42">
        <f>(J69*(1-TableB3!$C34)*F69+TableB5!J103*TableB3!$C34*F103)/F35</f>
        <v>52.468598305257331</v>
      </c>
    </row>
    <row r="36" spans="1:10" x14ac:dyDescent="0.25">
      <c r="A36" s="318">
        <v>1937</v>
      </c>
      <c r="B36" s="322">
        <f>B70*(1-TableB3!$C35)+TableB5!B104*TableB3!$C35</f>
        <v>0.99332029981732006</v>
      </c>
      <c r="C36" s="16">
        <f>C70*(1-TableB3!$C35)+TableB5!C104*TableB3!$C35</f>
        <v>0.51771005534504</v>
      </c>
      <c r="D36" s="16">
        <f>D70*(1-TableB3!$C35)+TableB5!D104*TableB3!$C35</f>
        <v>0.32672965094011003</v>
      </c>
      <c r="E36" s="16">
        <f>E70*(1-TableB3!$C35)+TableB5!E104*TableB3!$C35</f>
        <v>2.281477366845E-2</v>
      </c>
      <c r="F36" s="16">
        <f>F70*(1-TableB3!$C35)+TableB5!F104*TableB3!$C35</f>
        <v>0.12606580974986001</v>
      </c>
      <c r="G36" s="42">
        <f>(G70*(1-TableB3!$C35)*C70+TableB5!G104*TableB3!$C35*C104)/C36</f>
        <v>57.18161020292083</v>
      </c>
      <c r="H36" s="42">
        <f>(H70*(1-TableB3!$C35)*D70+TableB5!H104*TableB3!$C35*D104)/D36</f>
        <v>71.552038649181569</v>
      </c>
      <c r="I36" s="42">
        <f>(I70*(1-TableB3!$C35)*E70+TableB5!I104*TableB3!$C35*E104)/E36</f>
        <v>60.239170590642409</v>
      </c>
      <c r="J36" s="42">
        <f>(J70*(1-TableB3!$C35)*F70+TableB5!J104*TableB3!$C35*F104)/F36</f>
        <v>54.383991476001505</v>
      </c>
    </row>
    <row r="37" spans="1:10" x14ac:dyDescent="0.25">
      <c r="A37" s="318">
        <v>1942</v>
      </c>
      <c r="B37" s="322">
        <f>B71*(1-TableB3!$C36)+TableB5!B105*TableB3!$C36</f>
        <v>0.99092674816909998</v>
      </c>
      <c r="C37" s="16">
        <f>C71*(1-TableB3!$C36)+TableB5!C105*TableB3!$C36</f>
        <v>0.46878966851004999</v>
      </c>
      <c r="D37" s="16">
        <f>D71*(1-TableB3!$C36)+TableB5!D105*TableB3!$C36</f>
        <v>0.33715111027033007</v>
      </c>
      <c r="E37" s="16">
        <f>E71*(1-TableB3!$C36)+TableB5!E105*TableB3!$C36</f>
        <v>2.9007680861449999E-2</v>
      </c>
      <c r="F37" s="16">
        <f>F71*(1-TableB3!$C36)+TableB5!F105*TableB3!$C36</f>
        <v>0.15592057472178</v>
      </c>
      <c r="G37" s="42">
        <f>(G71*(1-TableB3!$C36)*C71+TableB5!G105*TableB3!$C36*C105)/C37</f>
        <v>59.039909206386803</v>
      </c>
      <c r="H37" s="42">
        <f>(H71*(1-TableB3!$C36)*D71+TableB5!H105*TableB3!$C36*D105)/D37</f>
        <v>72.875986648622685</v>
      </c>
      <c r="I37" s="42">
        <f>(I71*(1-TableB3!$C36)*E71+TableB5!I105*TableB3!$C36*E105)/E37</f>
        <v>61.894799121478989</v>
      </c>
      <c r="J37" s="42">
        <f>(J71*(1-TableB3!$C36)*F71+TableB5!J105*TableB3!$C36*F105)/F37</f>
        <v>58.842587508337516</v>
      </c>
    </row>
    <row r="38" spans="1:10" x14ac:dyDescent="0.25">
      <c r="A38" s="318">
        <v>1947</v>
      </c>
      <c r="B38" s="322">
        <f>B72*(1-TableB3!$C37)+TableB5!B106*TableB3!$C37</f>
        <v>0.99668290356385003</v>
      </c>
      <c r="C38" s="16">
        <f>C72*(1-TableB3!$C37)+TableB5!C106*TableB3!$C37</f>
        <v>0.53269479526506003</v>
      </c>
      <c r="D38" s="16">
        <f>D72*(1-TableB3!$C37)+TableB5!D106*TableB3!$C37</f>
        <v>0.32070209098310998</v>
      </c>
      <c r="E38" s="16">
        <f>E72*(1-TableB3!$C37)+TableB5!E106*TableB3!$C37</f>
        <v>2.4684751453540002E-2</v>
      </c>
      <c r="F38" s="16">
        <f>F72*(1-TableB3!$C37)+TableB5!F106*TableB3!$C37</f>
        <v>0.11860121376265001</v>
      </c>
      <c r="G38" s="42">
        <f>(G72*(1-TableB3!$C37)*C72+TableB5!G106*TableB3!$C37*C106)/C38</f>
        <v>59.866918775715277</v>
      </c>
      <c r="H38" s="42">
        <f>(H72*(1-TableB3!$C37)*D72+TableB5!H106*TableB3!$C37*D106)/D38</f>
        <v>72.892259326969551</v>
      </c>
      <c r="I38" s="42">
        <f>(I72*(1-TableB3!$C37)*E72+TableB5!I106*TableB3!$C37*E106)/E38</f>
        <v>61.886147302213367</v>
      </c>
      <c r="J38" s="42">
        <f>(J72*(1-TableB3!$C37)*F72+TableB5!J106*TableB3!$C37*F106)/F38</f>
        <v>57.260338801201819</v>
      </c>
    </row>
    <row r="39" spans="1:10" x14ac:dyDescent="0.25">
      <c r="A39" s="432">
        <v>1952</v>
      </c>
      <c r="B39" s="322">
        <f>B73*(1-TableB3!$C38)+TableB5!B107*TableB3!$C38</f>
        <v>0.99829274741609009</v>
      </c>
      <c r="C39" s="16">
        <f>C73*(1-TableB3!$C38)+TableB5!C107*TableB3!$C38</f>
        <v>0.50789033700794994</v>
      </c>
      <c r="D39" s="16">
        <f>D73*(1-TableB3!$C38)+TableB5!D107*TableB3!$C38</f>
        <v>0.34059780261287004</v>
      </c>
      <c r="E39" s="16">
        <f>E73*(1-TableB3!$C38)+TableB5!E107*TableB3!$C38</f>
        <v>3.3361185446280001E-2</v>
      </c>
      <c r="F39" s="16">
        <f>F73*(1-TableB3!$C38)+TableB5!F107*TableB3!$C38</f>
        <v>0.1164433772897</v>
      </c>
      <c r="G39" s="42">
        <f>(G73*(1-TableB3!$C38)*C73+TableB5!G107*TableB3!$C38*C107)/C39</f>
        <v>62.146876916375241</v>
      </c>
      <c r="H39" s="42">
        <f>(H73*(1-TableB3!$C38)*D73+TableB5!H107*TableB3!$C38*D107)/D39</f>
        <v>73.986066838305121</v>
      </c>
      <c r="I39" s="42">
        <f>(I73*(1-TableB3!$C38)*E73+TableB5!I107*TableB3!$C38*E107)/E39</f>
        <v>63.855754339857498</v>
      </c>
      <c r="J39" s="42">
        <f>(J73*(1-TableB3!$C38)*F73+TableB5!J107*TableB3!$C38*F107)/F39</f>
        <v>61.622175572834799</v>
      </c>
    </row>
    <row r="40" spans="1:10" x14ac:dyDescent="0.25">
      <c r="A40" s="432">
        <v>1957</v>
      </c>
      <c r="B40" s="322">
        <f>B74*(1-TableB3!$C39)+TableB5!B108*TableB3!$C39</f>
        <v>0.98030391577350995</v>
      </c>
      <c r="C40" s="16">
        <f>C74*(1-TableB3!$C39)+TableB5!C108*TableB3!$C39</f>
        <v>0.47982703819807004</v>
      </c>
      <c r="D40" s="16">
        <f>D74*(1-TableB3!$C39)+TableB5!D108*TableB3!$C39</f>
        <v>0.34740493768030001</v>
      </c>
      <c r="E40" s="16">
        <f>E74*(1-TableB3!$C39)+TableB5!E108*TableB3!$C39</f>
        <v>3.5805303265500001E-2</v>
      </c>
      <c r="F40" s="16">
        <f>F74*(1-TableB3!$C39)+TableB5!F108*TableB3!$C39</f>
        <v>0.11726663662964001</v>
      </c>
      <c r="G40" s="42">
        <f>(G74*(1-TableB3!$C39)*C74+TableB5!G108*TableB3!$C39*C108)/C40</f>
        <v>63.090616928607488</v>
      </c>
      <c r="H40" s="42">
        <f>(H74*(1-TableB3!$C39)*D74+TableB5!H108*TableB3!$C39*D108)/D40</f>
        <v>75.362300573465618</v>
      </c>
      <c r="I40" s="42">
        <f>(I74*(1-TableB3!$C39)*E74+TableB5!I108*TableB3!$C39*E108)/E40</f>
        <v>63.230932012223185</v>
      </c>
      <c r="J40" s="42">
        <f>(J74*(1-TableB3!$C39)*F74+TableB5!J108*TableB3!$C39*F108)/F40</f>
        <v>62.984832371637339</v>
      </c>
    </row>
    <row r="41" spans="1:10" x14ac:dyDescent="0.25">
      <c r="A41" s="164">
        <v>1862</v>
      </c>
      <c r="B41" s="322"/>
      <c r="C41" s="16"/>
      <c r="D41" s="16"/>
      <c r="E41" s="16"/>
      <c r="F41" s="16"/>
      <c r="G41" s="42"/>
      <c r="H41" s="42"/>
      <c r="I41" s="42"/>
      <c r="J41" s="42"/>
    </row>
    <row r="42" spans="1:10" x14ac:dyDescent="0.25">
      <c r="A42" s="577" t="s">
        <v>102</v>
      </c>
      <c r="B42" s="578"/>
      <c r="C42" s="578"/>
      <c r="D42" s="578"/>
      <c r="E42" s="578"/>
      <c r="F42" s="578"/>
      <c r="G42" s="578"/>
      <c r="H42" s="578"/>
      <c r="I42" s="578"/>
      <c r="J42" s="579"/>
    </row>
    <row r="43" spans="1:10" ht="1.5" customHeight="1" x14ac:dyDescent="0.25">
      <c r="A43" s="112"/>
      <c r="B43" s="20" t="s">
        <v>196</v>
      </c>
      <c r="C43" s="5" t="s">
        <v>197</v>
      </c>
      <c r="D43" s="5" t="s">
        <v>198</v>
      </c>
      <c r="E43" s="5" t="s">
        <v>199</v>
      </c>
      <c r="F43" s="5" t="s">
        <v>200</v>
      </c>
      <c r="G43" s="26" t="s">
        <v>201</v>
      </c>
      <c r="H43" s="9" t="s">
        <v>202</v>
      </c>
      <c r="I43" s="9" t="s">
        <v>203</v>
      </c>
      <c r="J43" s="113" t="s">
        <v>204</v>
      </c>
    </row>
    <row r="44" spans="1:10" x14ac:dyDescent="0.25">
      <c r="A44" s="318">
        <v>1807</v>
      </c>
      <c r="B44" s="21">
        <v>0.2015276</v>
      </c>
      <c r="C44" s="16">
        <v>0.1122209</v>
      </c>
      <c r="D44" s="17">
        <v>6.8742700000000004E-2</v>
      </c>
      <c r="E44" s="17">
        <v>1.7626E-3</v>
      </c>
      <c r="F44" s="18">
        <v>1.8801399999999999E-2</v>
      </c>
      <c r="G44" s="42">
        <v>47.851849999999999</v>
      </c>
      <c r="H44" s="43">
        <v>66.400000000000006</v>
      </c>
      <c r="I44" s="43">
        <v>44.666670000000003</v>
      </c>
      <c r="J44" s="169">
        <v>47.464289999999998</v>
      </c>
    </row>
    <row r="45" spans="1:10" x14ac:dyDescent="0.25">
      <c r="A45" s="318">
        <v>1812</v>
      </c>
      <c r="B45" s="21">
        <v>0.81233529999999998</v>
      </c>
      <c r="C45" s="16">
        <v>0.41855560000000003</v>
      </c>
      <c r="D45" s="17">
        <v>0.2814971</v>
      </c>
      <c r="E45" s="17">
        <v>8.9615000000000007E-3</v>
      </c>
      <c r="F45" s="18">
        <v>0.103321</v>
      </c>
      <c r="G45" s="42">
        <v>48.344700000000003</v>
      </c>
      <c r="H45" s="43">
        <v>68.002489999999995</v>
      </c>
      <c r="I45" s="43">
        <v>59.571429999999999</v>
      </c>
      <c r="J45" s="169">
        <v>55.212600000000002</v>
      </c>
    </row>
    <row r="46" spans="1:10" x14ac:dyDescent="0.25">
      <c r="A46" s="318">
        <v>1817</v>
      </c>
      <c r="B46" s="21">
        <v>0.83353730000000004</v>
      </c>
      <c r="C46" s="16">
        <v>0.45716040000000002</v>
      </c>
      <c r="D46" s="17">
        <v>0.249082</v>
      </c>
      <c r="E46" s="17">
        <v>6.1199999999999996E-3</v>
      </c>
      <c r="F46" s="18">
        <v>0.121175</v>
      </c>
      <c r="G46" s="42">
        <v>48.342770000000002</v>
      </c>
      <c r="H46" s="43">
        <v>67.431079999999994</v>
      </c>
      <c r="I46" s="43">
        <v>55.333329999999997</v>
      </c>
      <c r="J46" s="169">
        <v>44.87791</v>
      </c>
    </row>
    <row r="47" spans="1:10" x14ac:dyDescent="0.25">
      <c r="A47" s="318">
        <v>1822</v>
      </c>
      <c r="B47" s="21">
        <v>0.97152850000000002</v>
      </c>
      <c r="C47" s="16">
        <v>0.47902099999999997</v>
      </c>
      <c r="D47" s="17">
        <v>0.30769229999999997</v>
      </c>
      <c r="E47" s="17">
        <v>8.9910000000000007E-3</v>
      </c>
      <c r="F47" s="18">
        <v>0.17582420000000001</v>
      </c>
      <c r="G47" s="42">
        <v>45.642490000000002</v>
      </c>
      <c r="H47" s="43">
        <v>67.317210000000003</v>
      </c>
      <c r="I47" s="43">
        <v>61.307690000000001</v>
      </c>
      <c r="J47" s="169">
        <v>47.320129999999999</v>
      </c>
    </row>
    <row r="48" spans="1:10" x14ac:dyDescent="0.25">
      <c r="A48" s="318">
        <v>1827</v>
      </c>
      <c r="B48" s="21">
        <v>0.86161880000000002</v>
      </c>
      <c r="C48" s="16">
        <v>0.4637076</v>
      </c>
      <c r="D48" s="17">
        <v>0.27154050000000002</v>
      </c>
      <c r="E48" s="17">
        <v>6.7885000000000003E-3</v>
      </c>
      <c r="F48" s="18">
        <v>0.1195822</v>
      </c>
      <c r="G48" s="42">
        <v>47.751849999999997</v>
      </c>
      <c r="H48" s="43">
        <v>67.760769999999994</v>
      </c>
      <c r="I48" s="43">
        <v>62.1</v>
      </c>
      <c r="J48" s="169">
        <v>48.74033</v>
      </c>
    </row>
    <row r="49" spans="1:10" x14ac:dyDescent="0.25">
      <c r="A49" s="318">
        <v>1832</v>
      </c>
      <c r="B49" s="21">
        <v>0.30741950000000001</v>
      </c>
      <c r="C49" s="16">
        <v>0.16748499999999999</v>
      </c>
      <c r="D49" s="17">
        <v>0.1115657</v>
      </c>
      <c r="E49" s="17">
        <v>8.183E-4</v>
      </c>
      <c r="F49" s="18">
        <v>2.7550499999999999E-2</v>
      </c>
      <c r="G49" s="42">
        <v>45.74353</v>
      </c>
      <c r="H49" s="43">
        <v>65.915539999999993</v>
      </c>
      <c r="I49" s="43">
        <v>63</v>
      </c>
      <c r="J49" s="169">
        <v>48.519480000000001</v>
      </c>
    </row>
    <row r="50" spans="1:10" x14ac:dyDescent="0.25">
      <c r="A50" s="318">
        <v>1837</v>
      </c>
      <c r="B50" s="21">
        <v>0.43281249999999999</v>
      </c>
      <c r="C50" s="16">
        <v>0.20507810000000001</v>
      </c>
      <c r="D50" s="17">
        <v>0.1691406</v>
      </c>
      <c r="E50" s="17">
        <v>0</v>
      </c>
      <c r="F50" s="18">
        <v>5.8593800000000001E-2</v>
      </c>
      <c r="G50" s="42">
        <v>44.535400000000003</v>
      </c>
      <c r="H50" s="43">
        <v>69.475070000000002</v>
      </c>
      <c r="I50" s="43"/>
      <c r="J50" s="169">
        <v>50.204540000000001</v>
      </c>
    </row>
    <row r="51" spans="1:10" x14ac:dyDescent="0.25">
      <c r="A51" s="318">
        <v>1842</v>
      </c>
      <c r="B51" s="21">
        <v>0.52</v>
      </c>
      <c r="C51" s="16">
        <v>0.25726320000000003</v>
      </c>
      <c r="D51" s="17">
        <v>0.17726320000000001</v>
      </c>
      <c r="E51" s="17">
        <v>0</v>
      </c>
      <c r="F51" s="18">
        <v>8.54737E-2</v>
      </c>
      <c r="G51" s="42">
        <v>44.546039999999998</v>
      </c>
      <c r="H51" s="43">
        <v>69.977339999999998</v>
      </c>
      <c r="I51" s="43"/>
      <c r="J51" s="169">
        <v>46.011560000000003</v>
      </c>
    </row>
    <row r="52" spans="1:10" x14ac:dyDescent="0.25">
      <c r="A52" s="318">
        <v>1847</v>
      </c>
      <c r="B52" s="21">
        <v>0.45899050000000002</v>
      </c>
      <c r="C52" s="16">
        <v>0.2239748</v>
      </c>
      <c r="D52" s="17">
        <v>0.16167190000000001</v>
      </c>
      <c r="E52" s="17">
        <v>0</v>
      </c>
      <c r="F52" s="18">
        <v>7.3343900000000004E-2</v>
      </c>
      <c r="G52" s="42">
        <v>46.70861</v>
      </c>
      <c r="H52" s="43">
        <v>70.943619999999996</v>
      </c>
      <c r="I52" s="43"/>
      <c r="J52" s="169">
        <v>38.755099999999999</v>
      </c>
    </row>
    <row r="53" spans="1:10" x14ac:dyDescent="0.25">
      <c r="A53" s="318">
        <v>1852</v>
      </c>
      <c r="B53" s="21">
        <v>0.51075979999999999</v>
      </c>
      <c r="C53" s="16">
        <v>0.23451910000000001</v>
      </c>
      <c r="D53" s="17">
        <v>0.18445320000000001</v>
      </c>
      <c r="E53" s="17">
        <v>0</v>
      </c>
      <c r="F53" s="18">
        <v>9.1787400000000005E-2</v>
      </c>
      <c r="G53" s="42">
        <v>46.02375</v>
      </c>
      <c r="H53" s="43">
        <v>69.243899999999996</v>
      </c>
      <c r="I53" s="43"/>
      <c r="J53" s="169">
        <v>45.18824</v>
      </c>
    </row>
    <row r="54" spans="1:10" x14ac:dyDescent="0.25">
      <c r="A54" s="318">
        <v>1857</v>
      </c>
      <c r="B54" s="21">
        <v>0.57980569999999998</v>
      </c>
      <c r="C54" s="16">
        <v>0.28730050000000001</v>
      </c>
      <c r="D54" s="17">
        <v>0.18841079999999999</v>
      </c>
      <c r="E54" s="17">
        <v>0</v>
      </c>
      <c r="F54" s="18">
        <v>0.1040944</v>
      </c>
      <c r="G54" s="42">
        <v>46.296590000000002</v>
      </c>
      <c r="H54" s="43">
        <v>69.241709999999998</v>
      </c>
      <c r="I54" s="43"/>
      <c r="J54" s="169">
        <v>46.235289999999999</v>
      </c>
    </row>
    <row r="55" spans="1:10" x14ac:dyDescent="0.25">
      <c r="A55" s="318">
        <v>1862</v>
      </c>
      <c r="B55" s="21">
        <v>0.982958</v>
      </c>
      <c r="C55" s="16">
        <v>0.51369450000000005</v>
      </c>
      <c r="D55" s="17">
        <v>0.31071209999999999</v>
      </c>
      <c r="E55" s="17">
        <v>0</v>
      </c>
      <c r="F55" s="18">
        <v>0.15855140000000001</v>
      </c>
      <c r="G55" s="42">
        <v>46.248469999999998</v>
      </c>
      <c r="H55" s="43">
        <v>69.189809999999994</v>
      </c>
      <c r="I55" s="43"/>
      <c r="J55" s="169">
        <v>46.664099999999998</v>
      </c>
    </row>
    <row r="56" spans="1:10" x14ac:dyDescent="0.25">
      <c r="A56" s="318">
        <v>1867</v>
      </c>
      <c r="B56" s="21">
        <v>0.98614100000000005</v>
      </c>
      <c r="C56" s="16">
        <v>0.48567909999999997</v>
      </c>
      <c r="D56" s="17">
        <v>0.3350785</v>
      </c>
      <c r="E56" s="17">
        <v>0</v>
      </c>
      <c r="F56" s="18">
        <v>0.16538340000000001</v>
      </c>
      <c r="G56" s="42">
        <v>46.505020000000002</v>
      </c>
      <c r="H56" s="43">
        <v>68.695239999999998</v>
      </c>
      <c r="I56" s="43"/>
      <c r="J56" s="169">
        <v>51.58034</v>
      </c>
    </row>
    <row r="57" spans="1:10" x14ac:dyDescent="0.25">
      <c r="A57" s="318">
        <v>1872</v>
      </c>
      <c r="B57" s="21">
        <v>0.9941392</v>
      </c>
      <c r="C57" s="16">
        <v>0.46739930000000002</v>
      </c>
      <c r="D57" s="17">
        <v>0.37655680000000002</v>
      </c>
      <c r="E57" s="17">
        <v>7.3260000000000003E-4</v>
      </c>
      <c r="F57" s="18">
        <v>0.14945059999999999</v>
      </c>
      <c r="G57" s="42">
        <v>46.115259999999999</v>
      </c>
      <c r="H57" s="43">
        <v>66.415520000000001</v>
      </c>
      <c r="I57" s="43">
        <v>65</v>
      </c>
      <c r="J57" s="169">
        <v>48.107689999999998</v>
      </c>
    </row>
    <row r="58" spans="1:10" x14ac:dyDescent="0.25">
      <c r="A58" s="318">
        <v>1877</v>
      </c>
      <c r="B58" s="21">
        <v>0.29877550000000003</v>
      </c>
      <c r="C58" s="16">
        <v>0.122449</v>
      </c>
      <c r="D58" s="17">
        <v>0.1480272</v>
      </c>
      <c r="E58" s="17">
        <v>2.721E-4</v>
      </c>
      <c r="F58" s="18">
        <v>2.8027199999999999E-2</v>
      </c>
      <c r="G58" s="42">
        <v>47.727269999999997</v>
      </c>
      <c r="H58" s="43">
        <v>70.889520000000005</v>
      </c>
      <c r="I58" s="43"/>
      <c r="J58" s="169">
        <v>51.96875</v>
      </c>
    </row>
    <row r="59" spans="1:10" x14ac:dyDescent="0.25">
      <c r="A59" s="318">
        <v>1882</v>
      </c>
      <c r="B59" s="21">
        <v>0.96943469999999998</v>
      </c>
      <c r="C59" s="16">
        <v>0.43521769999999999</v>
      </c>
      <c r="D59" s="17">
        <v>0.39707870000000001</v>
      </c>
      <c r="E59" s="17">
        <v>0</v>
      </c>
      <c r="F59" s="18">
        <v>0.13713819999999999</v>
      </c>
      <c r="G59" s="42">
        <v>45.995019999999997</v>
      </c>
      <c r="H59" s="43">
        <v>67.901439999999994</v>
      </c>
      <c r="I59" s="43"/>
      <c r="J59" s="169">
        <v>47.83202</v>
      </c>
    </row>
    <row r="60" spans="1:10" x14ac:dyDescent="0.25">
      <c r="A60" s="318">
        <v>1887</v>
      </c>
      <c r="B60" s="21">
        <v>0.26082929999999999</v>
      </c>
      <c r="C60" s="16">
        <v>8.8487399999999994E-2</v>
      </c>
      <c r="D60" s="17">
        <v>0.15496869999999999</v>
      </c>
      <c r="E60" s="17">
        <v>0</v>
      </c>
      <c r="F60" s="18">
        <v>1.7373199999999998E-2</v>
      </c>
      <c r="G60" s="42">
        <v>51.904299999999999</v>
      </c>
      <c r="H60" s="43">
        <v>70.156540000000007</v>
      </c>
      <c r="I60" s="43"/>
      <c r="J60" s="169">
        <v>57.813949999999998</v>
      </c>
    </row>
    <row r="61" spans="1:10" x14ac:dyDescent="0.25">
      <c r="A61" s="318">
        <v>1892</v>
      </c>
      <c r="B61" s="21">
        <v>0.9972046</v>
      </c>
      <c r="C61" s="16">
        <v>0.40609909999999999</v>
      </c>
      <c r="D61" s="17">
        <v>0.43684879999999998</v>
      </c>
      <c r="E61" s="17">
        <v>6.0990999999999997E-3</v>
      </c>
      <c r="F61" s="18">
        <v>0.1481576</v>
      </c>
      <c r="G61" s="42">
        <v>48.835830000000001</v>
      </c>
      <c r="H61" s="43">
        <v>69.025790000000001</v>
      </c>
      <c r="I61" s="43">
        <v>52.736840000000001</v>
      </c>
      <c r="J61" s="169">
        <v>53.784750000000003</v>
      </c>
    </row>
    <row r="62" spans="1:10" x14ac:dyDescent="0.25">
      <c r="A62" s="318">
        <v>1897</v>
      </c>
      <c r="B62" s="21">
        <v>0.98493120000000001</v>
      </c>
      <c r="C62" s="16">
        <v>0.38035849999999999</v>
      </c>
      <c r="D62" s="17">
        <v>0.4408937</v>
      </c>
      <c r="E62" s="17">
        <v>7.2746E-3</v>
      </c>
      <c r="F62" s="18">
        <v>0.1564043</v>
      </c>
      <c r="G62" s="42">
        <v>47.848840000000003</v>
      </c>
      <c r="H62" s="43">
        <v>68.562029999999993</v>
      </c>
      <c r="I62" s="43">
        <v>46.1</v>
      </c>
      <c r="J62" s="169">
        <v>47.94</v>
      </c>
    </row>
    <row r="63" spans="1:10" x14ac:dyDescent="0.25">
      <c r="A63" s="318">
        <v>1902</v>
      </c>
      <c r="B63" s="21">
        <v>0.23574329999999999</v>
      </c>
      <c r="C63" s="16">
        <v>8.6852799999999994E-2</v>
      </c>
      <c r="D63" s="17">
        <v>0.1123837</v>
      </c>
      <c r="E63" s="17">
        <v>9.544E-4</v>
      </c>
      <c r="F63" s="18">
        <v>3.5552399999999998E-2</v>
      </c>
      <c r="G63" s="42">
        <v>51.21622</v>
      </c>
      <c r="H63" s="43">
        <v>69.949619999999996</v>
      </c>
      <c r="I63" s="43">
        <v>54</v>
      </c>
      <c r="J63" s="169">
        <v>35.296300000000002</v>
      </c>
    </row>
    <row r="64" spans="1:10" x14ac:dyDescent="0.25">
      <c r="A64" s="318">
        <v>1907</v>
      </c>
      <c r="B64" s="21">
        <v>0.99615379999999998</v>
      </c>
      <c r="C64" s="16">
        <v>0.36696830000000003</v>
      </c>
      <c r="D64" s="17">
        <v>0.44570140000000003</v>
      </c>
      <c r="E64" s="17">
        <v>1.44796E-2</v>
      </c>
      <c r="F64" s="18">
        <v>0.1690045</v>
      </c>
      <c r="G64" s="42">
        <v>48.421579999999999</v>
      </c>
      <c r="H64" s="43">
        <v>69.414789999999996</v>
      </c>
      <c r="I64" s="43">
        <v>54.372549999999997</v>
      </c>
      <c r="J64" s="169">
        <v>49.830840000000002</v>
      </c>
    </row>
    <row r="65" spans="1:10" x14ac:dyDescent="0.25">
      <c r="A65" s="318">
        <v>1912</v>
      </c>
      <c r="B65" s="21">
        <v>0.44836209999999999</v>
      </c>
      <c r="C65" s="16">
        <v>0.15559600000000001</v>
      </c>
      <c r="D65" s="17">
        <v>0.2142857</v>
      </c>
      <c r="E65" s="17">
        <v>9.0992E-3</v>
      </c>
      <c r="F65" s="18">
        <v>6.9381300000000007E-2</v>
      </c>
      <c r="G65" s="42">
        <v>50.890709999999999</v>
      </c>
      <c r="H65" s="43">
        <v>71.180310000000006</v>
      </c>
      <c r="I65" s="43">
        <v>57.212119999999999</v>
      </c>
      <c r="J65" s="169">
        <v>50.697209999999998</v>
      </c>
    </row>
    <row r="66" spans="1:10" x14ac:dyDescent="0.25">
      <c r="A66" s="318">
        <v>1917</v>
      </c>
      <c r="B66" s="21"/>
      <c r="C66" s="16"/>
      <c r="D66" s="17"/>
      <c r="E66" s="17"/>
      <c r="F66" s="18"/>
      <c r="G66" s="42"/>
      <c r="H66" s="43"/>
      <c r="I66" s="43"/>
      <c r="J66" s="169"/>
    </row>
    <row r="67" spans="1:10" x14ac:dyDescent="0.25">
      <c r="A67" s="318">
        <v>1922</v>
      </c>
      <c r="B67" s="21">
        <v>0.88180250000000004</v>
      </c>
      <c r="C67" s="16">
        <v>0.32159569999999998</v>
      </c>
      <c r="D67" s="17">
        <v>0.40408769999999999</v>
      </c>
      <c r="E67" s="17">
        <v>2.04383E-2</v>
      </c>
      <c r="F67" s="18">
        <v>0.13568089999999999</v>
      </c>
      <c r="G67" s="42">
        <v>50.920290000000001</v>
      </c>
      <c r="H67" s="43">
        <v>69.611109999999996</v>
      </c>
      <c r="I67" s="43">
        <v>57.985509999999998</v>
      </c>
      <c r="J67" s="169">
        <v>55.16234</v>
      </c>
    </row>
    <row r="68" spans="1:10" x14ac:dyDescent="0.25">
      <c r="A68" s="318">
        <v>1927</v>
      </c>
      <c r="B68" s="21">
        <v>0.98199219999999998</v>
      </c>
      <c r="C68" s="16">
        <v>0.33850010000000003</v>
      </c>
      <c r="D68" s="17">
        <v>0.44472299999999998</v>
      </c>
      <c r="E68" s="17">
        <v>2.7581499999999998E-2</v>
      </c>
      <c r="F68" s="18">
        <v>0.1711876</v>
      </c>
      <c r="G68" s="42">
        <v>51.067880000000002</v>
      </c>
      <c r="H68" s="43">
        <v>70.553790000000006</v>
      </c>
      <c r="I68" s="43">
        <v>57.618560000000002</v>
      </c>
      <c r="J68" s="169">
        <v>51.79063</v>
      </c>
    </row>
    <row r="69" spans="1:10" x14ac:dyDescent="0.25">
      <c r="A69" s="318">
        <v>1932</v>
      </c>
      <c r="B69" s="21">
        <v>0.98620249999999998</v>
      </c>
      <c r="C69" s="16">
        <v>0.36149439999999999</v>
      </c>
      <c r="D69" s="17">
        <v>0.43345359999999999</v>
      </c>
      <c r="E69" s="17">
        <v>3.4812099999999999E-2</v>
      </c>
      <c r="F69" s="18">
        <v>0.15644240000000001</v>
      </c>
      <c r="G69" s="42">
        <v>53.090179999999997</v>
      </c>
      <c r="H69" s="43">
        <v>70.570719999999994</v>
      </c>
      <c r="I69" s="43">
        <v>60.78378</v>
      </c>
      <c r="J69" s="169">
        <v>54.372059999999998</v>
      </c>
    </row>
    <row r="70" spans="1:10" x14ac:dyDescent="0.25">
      <c r="A70" s="318">
        <v>1937</v>
      </c>
      <c r="B70" s="21">
        <v>0.99425169999999996</v>
      </c>
      <c r="C70" s="16">
        <v>0.34830739999999999</v>
      </c>
      <c r="D70" s="17">
        <v>0.46817120000000001</v>
      </c>
      <c r="E70" s="17">
        <v>2.8103E-2</v>
      </c>
      <c r="F70" s="18">
        <v>0.14967</v>
      </c>
      <c r="G70" s="42">
        <v>54.057960000000001</v>
      </c>
      <c r="H70" s="43">
        <v>71.646370000000005</v>
      </c>
      <c r="I70" s="43">
        <v>60.258929999999999</v>
      </c>
      <c r="J70" s="169">
        <v>56.485199999999999</v>
      </c>
    </row>
    <row r="71" spans="1:10" x14ac:dyDescent="0.25">
      <c r="A71" s="318">
        <v>1942</v>
      </c>
      <c r="B71" s="21">
        <v>0.99245399999999995</v>
      </c>
      <c r="C71" s="16">
        <v>0.2894658</v>
      </c>
      <c r="D71" s="17">
        <v>0.47766380000000003</v>
      </c>
      <c r="E71" s="17">
        <v>3.5919100000000002E-2</v>
      </c>
      <c r="F71" s="18">
        <v>0.1894054</v>
      </c>
      <c r="G71" s="42">
        <v>55.725900000000003</v>
      </c>
      <c r="H71" s="43">
        <v>72.921040000000005</v>
      </c>
      <c r="I71" s="43">
        <v>62.651519999999998</v>
      </c>
      <c r="J71" s="169">
        <v>60.576419999999999</v>
      </c>
    </row>
    <row r="72" spans="1:10" x14ac:dyDescent="0.25">
      <c r="A72" s="318">
        <v>1947</v>
      </c>
      <c r="B72" s="21">
        <v>0.9978979</v>
      </c>
      <c r="C72" s="16">
        <v>0.3422325</v>
      </c>
      <c r="D72" s="17">
        <v>0.48139579999999998</v>
      </c>
      <c r="E72" s="17">
        <v>3.1742699999999999E-2</v>
      </c>
      <c r="F72" s="18">
        <v>0.14252680000000001</v>
      </c>
      <c r="G72" s="42">
        <v>56.682290000000002</v>
      </c>
      <c r="H72" s="43">
        <v>73.031360000000006</v>
      </c>
      <c r="I72" s="43">
        <v>61.266129999999997</v>
      </c>
      <c r="J72" s="169">
        <v>61.61806</v>
      </c>
    </row>
    <row r="73" spans="1:10" x14ac:dyDescent="0.25">
      <c r="A73" s="432">
        <v>1952</v>
      </c>
      <c r="B73" s="21">
        <v>0.99874689999999999</v>
      </c>
      <c r="C73" s="16">
        <v>0.31754389999999999</v>
      </c>
      <c r="D73" s="17">
        <v>0.49147869999999999</v>
      </c>
      <c r="E73" s="17">
        <v>4.3358399999999998E-2</v>
      </c>
      <c r="F73" s="18">
        <v>0.14636589999999999</v>
      </c>
      <c r="G73" s="42">
        <v>60.039430000000003</v>
      </c>
      <c r="H73" s="43">
        <v>73.914730000000006</v>
      </c>
      <c r="I73" s="43">
        <v>64.725610000000003</v>
      </c>
      <c r="J73" s="169">
        <v>63.625889999999998</v>
      </c>
    </row>
    <row r="74" spans="1:10" x14ac:dyDescent="0.25">
      <c r="A74" s="432">
        <v>1957</v>
      </c>
      <c r="B74" s="21">
        <v>0.99005069999999995</v>
      </c>
      <c r="C74" s="16">
        <v>0.29691770000000001</v>
      </c>
      <c r="D74" s="17">
        <v>0.50117049999999996</v>
      </c>
      <c r="E74" s="17">
        <v>4.4674199999999997E-2</v>
      </c>
      <c r="F74" s="18">
        <v>0.14728830000000001</v>
      </c>
      <c r="G74" s="42">
        <v>61.376220000000004</v>
      </c>
      <c r="H74" s="43">
        <v>75.618269999999995</v>
      </c>
      <c r="I74" s="43">
        <v>63.965519999999998</v>
      </c>
      <c r="J74" s="169">
        <v>65.317459999999997</v>
      </c>
    </row>
    <row r="75" spans="1:10" x14ac:dyDescent="0.25">
      <c r="A75" s="164">
        <v>1862</v>
      </c>
      <c r="B75" s="21"/>
      <c r="C75" s="16"/>
      <c r="D75" s="17"/>
      <c r="E75" s="17"/>
      <c r="F75" s="18"/>
      <c r="G75" s="42"/>
      <c r="H75" s="43"/>
      <c r="I75" s="43"/>
      <c r="J75" s="169"/>
    </row>
    <row r="76" spans="1:10" x14ac:dyDescent="0.25">
      <c r="A76" s="577" t="s">
        <v>103</v>
      </c>
      <c r="B76" s="578"/>
      <c r="C76" s="578"/>
      <c r="D76" s="578"/>
      <c r="E76" s="578"/>
      <c r="F76" s="578"/>
      <c r="G76" s="578"/>
      <c r="H76" s="578"/>
      <c r="I76" s="578"/>
      <c r="J76" s="579"/>
    </row>
    <row r="77" spans="1:10" ht="3" customHeight="1" x14ac:dyDescent="0.25">
      <c r="A77" s="159"/>
      <c r="B77" s="159" t="s">
        <v>196</v>
      </c>
      <c r="C77" s="323" t="s">
        <v>197</v>
      </c>
      <c r="D77" s="323" t="s">
        <v>198</v>
      </c>
      <c r="E77" s="323" t="s">
        <v>199</v>
      </c>
      <c r="F77" s="323" t="s">
        <v>200</v>
      </c>
      <c r="G77" s="323" t="s">
        <v>201</v>
      </c>
      <c r="H77" s="323" t="s">
        <v>202</v>
      </c>
      <c r="I77" s="323" t="s">
        <v>203</v>
      </c>
      <c r="J77" s="324" t="s">
        <v>204</v>
      </c>
    </row>
    <row r="78" spans="1:10" x14ac:dyDescent="0.25">
      <c r="A78" s="318">
        <v>1807</v>
      </c>
      <c r="B78" s="321">
        <v>0.15892290000000001</v>
      </c>
      <c r="C78" s="57">
        <v>0.1187962</v>
      </c>
      <c r="D78" s="57">
        <v>1.9007400000000001E-2</v>
      </c>
      <c r="E78" s="57">
        <v>5.2800000000000004E-4</v>
      </c>
      <c r="F78" s="57">
        <v>2.05913E-2</v>
      </c>
      <c r="G78" s="28">
        <v>58.87059</v>
      </c>
      <c r="H78" s="32">
        <v>69.129040000000003</v>
      </c>
      <c r="I78" s="32">
        <v>54</v>
      </c>
      <c r="J78" s="170">
        <v>49.31579</v>
      </c>
    </row>
    <row r="79" spans="1:10" x14ac:dyDescent="0.25">
      <c r="A79" s="318">
        <v>1812</v>
      </c>
      <c r="B79" s="21">
        <v>0.63198359999999998</v>
      </c>
      <c r="C79" s="17">
        <v>0.45310099999999998</v>
      </c>
      <c r="D79" s="17">
        <v>7.2783200000000006E-2</v>
      </c>
      <c r="E79" s="17">
        <v>1.0250999999999999E-3</v>
      </c>
      <c r="F79" s="17">
        <v>0.1050743</v>
      </c>
      <c r="G79" s="28">
        <v>57.488289999999999</v>
      </c>
      <c r="H79" s="32">
        <v>69.575760000000002</v>
      </c>
      <c r="I79" s="32">
        <v>47</v>
      </c>
      <c r="J79" s="170">
        <v>56.017699999999998</v>
      </c>
    </row>
    <row r="80" spans="1:10" x14ac:dyDescent="0.25">
      <c r="A80" s="318">
        <v>1817</v>
      </c>
      <c r="B80" s="21">
        <v>0.79576590000000003</v>
      </c>
      <c r="C80" s="17">
        <v>0.5373599</v>
      </c>
      <c r="D80" s="17">
        <v>0.12640100000000001</v>
      </c>
      <c r="E80" s="17">
        <v>3.7360000000000002E-3</v>
      </c>
      <c r="F80" s="17">
        <v>0.12826899999999999</v>
      </c>
      <c r="G80" s="28">
        <v>56.660690000000002</v>
      </c>
      <c r="H80" s="32">
        <v>68.960229999999996</v>
      </c>
      <c r="I80" s="32">
        <v>65.333340000000007</v>
      </c>
      <c r="J80" s="170">
        <v>44.570619999999998</v>
      </c>
    </row>
    <row r="81" spans="1:10" x14ac:dyDescent="0.25">
      <c r="A81" s="318">
        <v>1822</v>
      </c>
      <c r="B81" s="21">
        <v>0.94255880000000003</v>
      </c>
      <c r="C81" s="17">
        <v>0.58328979999999997</v>
      </c>
      <c r="D81" s="17">
        <v>0.15665799999999999</v>
      </c>
      <c r="E81" s="17">
        <v>5.2218999999999998E-3</v>
      </c>
      <c r="F81" s="17">
        <v>0.19738900000000001</v>
      </c>
      <c r="G81" s="28">
        <v>56.637860000000003</v>
      </c>
      <c r="H81" s="32">
        <v>69.125500000000002</v>
      </c>
      <c r="I81" s="32">
        <v>58.5</v>
      </c>
      <c r="J81" s="170">
        <v>46.856189999999998</v>
      </c>
    </row>
    <row r="82" spans="1:10" x14ac:dyDescent="0.25">
      <c r="A82" s="318">
        <v>1827</v>
      </c>
      <c r="B82" s="21">
        <v>0.82032479999999997</v>
      </c>
      <c r="C82" s="17">
        <v>0.51754840000000002</v>
      </c>
      <c r="D82" s="17">
        <v>0.15243580000000001</v>
      </c>
      <c r="E82" s="17">
        <v>4.1907000000000003E-3</v>
      </c>
      <c r="F82" s="17">
        <v>0.1461498</v>
      </c>
      <c r="G82" s="28">
        <v>57.167540000000002</v>
      </c>
      <c r="H82" s="32">
        <v>71.495800000000003</v>
      </c>
      <c r="I82" s="32">
        <v>74.857140000000001</v>
      </c>
      <c r="J82" s="170">
        <v>49.674759999999999</v>
      </c>
    </row>
    <row r="83" spans="1:10" x14ac:dyDescent="0.25">
      <c r="A83" s="318">
        <v>1832</v>
      </c>
      <c r="B83" s="21">
        <v>0.3228512</v>
      </c>
      <c r="C83" s="17">
        <v>0.21054210000000001</v>
      </c>
      <c r="D83" s="17">
        <v>5.5106299999999997E-2</v>
      </c>
      <c r="E83" s="17">
        <v>0</v>
      </c>
      <c r="F83" s="17">
        <v>5.7202799999999998E-2</v>
      </c>
      <c r="G83" s="28">
        <v>54.74521</v>
      </c>
      <c r="H83" s="32">
        <v>66.441559999999996</v>
      </c>
      <c r="I83" s="32"/>
      <c r="J83" s="170">
        <v>51.157139999999998</v>
      </c>
    </row>
    <row r="84" spans="1:10" x14ac:dyDescent="0.25">
      <c r="A84" s="318">
        <v>1837</v>
      </c>
      <c r="B84" s="21">
        <v>0.44987680000000002</v>
      </c>
      <c r="C84" s="17">
        <v>0.26376329999999998</v>
      </c>
      <c r="D84" s="17">
        <v>0.1027116</v>
      </c>
      <c r="E84" s="17">
        <v>4.1080000000000001E-4</v>
      </c>
      <c r="F84" s="17">
        <v>8.2990999999999995E-2</v>
      </c>
      <c r="G84" s="28">
        <v>57.399250000000002</v>
      </c>
      <c r="H84" s="32">
        <v>69.967129999999997</v>
      </c>
      <c r="I84" s="32">
        <v>62</v>
      </c>
      <c r="J84" s="170">
        <v>46.190190000000001</v>
      </c>
    </row>
    <row r="85" spans="1:10" x14ac:dyDescent="0.25">
      <c r="A85" s="318">
        <v>1842</v>
      </c>
      <c r="B85" s="21">
        <v>0.54802779999999995</v>
      </c>
      <c r="C85" s="17">
        <v>0.32807419999999998</v>
      </c>
      <c r="D85" s="17">
        <v>0.1067285</v>
      </c>
      <c r="E85" s="17">
        <v>0</v>
      </c>
      <c r="F85" s="17">
        <v>0.1132251</v>
      </c>
      <c r="G85" s="28">
        <v>54.925660000000001</v>
      </c>
      <c r="H85" s="32">
        <v>70.423280000000005</v>
      </c>
      <c r="I85" s="32"/>
      <c r="J85" s="170">
        <v>46.423079999999999</v>
      </c>
    </row>
    <row r="86" spans="1:10" x14ac:dyDescent="0.25">
      <c r="A86" s="318">
        <v>1847</v>
      </c>
      <c r="B86" s="21">
        <v>0.49891350000000001</v>
      </c>
      <c r="C86" s="17">
        <v>0.29856579999999999</v>
      </c>
      <c r="D86" s="17">
        <v>9.9956500000000004E-2</v>
      </c>
      <c r="E86" s="17">
        <v>4.3459999999999999E-4</v>
      </c>
      <c r="F86" s="17">
        <v>9.9956500000000004E-2</v>
      </c>
      <c r="G86" s="28">
        <v>55.02722</v>
      </c>
      <c r="H86" s="32">
        <v>71.082470000000001</v>
      </c>
      <c r="I86" s="32">
        <v>84</v>
      </c>
      <c r="J86" s="170">
        <v>42.145949999999999</v>
      </c>
    </row>
    <row r="87" spans="1:10" x14ac:dyDescent="0.25">
      <c r="A87" s="318">
        <v>1852</v>
      </c>
      <c r="B87" s="21">
        <v>0.53385419999999995</v>
      </c>
      <c r="C87" s="17">
        <v>0.32248260000000001</v>
      </c>
      <c r="D87" s="17">
        <v>9.5920099999999994E-2</v>
      </c>
      <c r="E87" s="17">
        <v>0</v>
      </c>
      <c r="F87" s="17">
        <v>0.1154514</v>
      </c>
      <c r="G87" s="28">
        <v>55.52028</v>
      </c>
      <c r="H87" s="32">
        <v>69.202449999999999</v>
      </c>
      <c r="I87" s="32"/>
      <c r="J87" s="170">
        <v>45.543010000000002</v>
      </c>
    </row>
    <row r="88" spans="1:10" x14ac:dyDescent="0.25">
      <c r="A88" s="318">
        <v>1857</v>
      </c>
      <c r="B88" s="21">
        <v>0.58851030000000004</v>
      </c>
      <c r="C88" s="17">
        <v>0.34001340000000002</v>
      </c>
      <c r="D88" s="17">
        <v>0.1002004</v>
      </c>
      <c r="E88" s="17">
        <v>0</v>
      </c>
      <c r="F88" s="17">
        <v>0.1482966</v>
      </c>
      <c r="G88" s="28">
        <v>56.286459999999998</v>
      </c>
      <c r="H88" s="32">
        <v>69.913420000000002</v>
      </c>
      <c r="I88" s="32"/>
      <c r="J88" s="170">
        <v>45.456449999999997</v>
      </c>
    </row>
    <row r="89" spans="1:10" x14ac:dyDescent="0.25">
      <c r="A89" s="318">
        <v>1862</v>
      </c>
      <c r="B89" s="21">
        <v>0.95470379999999999</v>
      </c>
      <c r="C89" s="17">
        <v>0.58938619999999997</v>
      </c>
      <c r="D89" s="17">
        <v>0.15974269999999999</v>
      </c>
      <c r="E89" s="17">
        <v>0</v>
      </c>
      <c r="F89" s="17">
        <v>0.2055749</v>
      </c>
      <c r="G89" s="28">
        <v>54.495930000000001</v>
      </c>
      <c r="H89" s="32">
        <v>67.961039999999997</v>
      </c>
      <c r="I89" s="32"/>
      <c r="J89" s="170">
        <v>45.358780000000003</v>
      </c>
    </row>
    <row r="90" spans="1:10" x14ac:dyDescent="0.25">
      <c r="A90" s="318">
        <v>1867</v>
      </c>
      <c r="B90" s="21">
        <v>0.95787679999999997</v>
      </c>
      <c r="C90" s="17">
        <v>0.60774289999999997</v>
      </c>
      <c r="D90" s="17">
        <v>0.1572924</v>
      </c>
      <c r="E90" s="17">
        <v>0</v>
      </c>
      <c r="F90" s="17">
        <v>0.1928415</v>
      </c>
      <c r="G90" s="28">
        <v>54.350050000000003</v>
      </c>
      <c r="H90" s="32">
        <v>68.414730000000006</v>
      </c>
      <c r="I90" s="32"/>
      <c r="J90" s="170">
        <v>46.630629999999996</v>
      </c>
    </row>
    <row r="91" spans="1:10" x14ac:dyDescent="0.25">
      <c r="A91" s="318">
        <v>1872</v>
      </c>
      <c r="B91" s="21">
        <v>0.96940280000000001</v>
      </c>
      <c r="C91" s="17">
        <v>0.61253310000000005</v>
      </c>
      <c r="D91" s="17">
        <v>0.1706384</v>
      </c>
      <c r="E91" s="17">
        <v>5.8839999999999999E-4</v>
      </c>
      <c r="F91" s="17">
        <v>0.1856428</v>
      </c>
      <c r="G91" s="28">
        <v>54.462389999999999</v>
      </c>
      <c r="H91" s="32">
        <v>67.69838</v>
      </c>
      <c r="I91" s="32">
        <v>54.5</v>
      </c>
      <c r="J91" s="170">
        <v>48.427030000000002</v>
      </c>
    </row>
    <row r="92" spans="1:10" x14ac:dyDescent="0.25">
      <c r="A92" s="318">
        <v>1877</v>
      </c>
      <c r="B92" s="21">
        <v>0.28308899999999998</v>
      </c>
      <c r="C92" s="17">
        <v>0.17829800000000001</v>
      </c>
      <c r="D92" s="17">
        <v>6.3005900000000004E-2</v>
      </c>
      <c r="E92" s="17">
        <v>0</v>
      </c>
      <c r="F92" s="17">
        <v>4.1785200000000002E-2</v>
      </c>
      <c r="G92" s="28">
        <v>59.117319999999999</v>
      </c>
      <c r="H92" s="32">
        <v>69.222769999999997</v>
      </c>
      <c r="I92" s="32"/>
      <c r="J92" s="170">
        <v>54.023249999999997</v>
      </c>
    </row>
    <row r="93" spans="1:10" x14ac:dyDescent="0.25">
      <c r="A93" s="318">
        <v>1882</v>
      </c>
      <c r="B93" s="21">
        <v>0.94337139999999997</v>
      </c>
      <c r="C93" s="17">
        <v>0.6213784</v>
      </c>
      <c r="D93" s="17">
        <v>0.1725198</v>
      </c>
      <c r="E93" s="17">
        <v>0</v>
      </c>
      <c r="F93" s="17">
        <v>0.1494732</v>
      </c>
      <c r="G93" s="28">
        <v>54</v>
      </c>
      <c r="H93" s="32">
        <v>66.629750000000001</v>
      </c>
      <c r="I93" s="32"/>
      <c r="J93" s="170">
        <v>46.687010000000001</v>
      </c>
    </row>
    <row r="94" spans="1:10" x14ac:dyDescent="0.25">
      <c r="A94" s="318">
        <v>1887</v>
      </c>
      <c r="B94" s="21">
        <v>0.21779480000000001</v>
      </c>
      <c r="C94" s="17">
        <v>0.1537482</v>
      </c>
      <c r="D94" s="17">
        <v>4.0392999999999998E-2</v>
      </c>
      <c r="E94" s="17">
        <v>0</v>
      </c>
      <c r="F94" s="17">
        <v>2.36536E-2</v>
      </c>
      <c r="G94" s="28">
        <v>61.138069999999999</v>
      </c>
      <c r="H94" s="32">
        <v>70.840580000000003</v>
      </c>
      <c r="I94" s="32"/>
      <c r="J94" s="170">
        <v>51.142859999999999</v>
      </c>
    </row>
    <row r="95" spans="1:10" x14ac:dyDescent="0.25">
      <c r="A95" s="318">
        <v>1892</v>
      </c>
      <c r="B95" s="21">
        <v>0.98922460000000001</v>
      </c>
      <c r="C95" s="17">
        <v>0.63743930000000004</v>
      </c>
      <c r="D95" s="17">
        <v>0.16670189999999999</v>
      </c>
      <c r="E95" s="17">
        <v>4.8595000000000001E-3</v>
      </c>
      <c r="F95" s="17">
        <v>0.180224</v>
      </c>
      <c r="G95" s="28">
        <v>55.417960000000001</v>
      </c>
      <c r="H95" s="32">
        <v>68.001519999999999</v>
      </c>
      <c r="I95" s="32">
        <v>51.357140000000001</v>
      </c>
      <c r="J95" s="170">
        <v>47.275530000000003</v>
      </c>
    </row>
    <row r="96" spans="1:10" x14ac:dyDescent="0.25">
      <c r="A96" s="318">
        <v>1897</v>
      </c>
      <c r="B96" s="21">
        <v>0.97507719999999998</v>
      </c>
      <c r="C96" s="17">
        <v>0.63718569999999997</v>
      </c>
      <c r="D96" s="17">
        <v>0.16674020000000001</v>
      </c>
      <c r="E96" s="17">
        <v>4.6316999999999999E-3</v>
      </c>
      <c r="F96" s="17">
        <v>0.16651959999999999</v>
      </c>
      <c r="G96" s="28">
        <v>55.478279999999998</v>
      </c>
      <c r="H96" s="32">
        <v>67.827060000000003</v>
      </c>
      <c r="I96" s="32">
        <v>56.615380000000002</v>
      </c>
      <c r="J96" s="170">
        <v>45.134770000000003</v>
      </c>
    </row>
    <row r="97" spans="1:10" x14ac:dyDescent="0.25">
      <c r="A97" s="318">
        <v>1902</v>
      </c>
      <c r="B97" s="21">
        <v>0.22597999999999999</v>
      </c>
      <c r="C97" s="17">
        <v>0.1256726</v>
      </c>
      <c r="D97" s="17">
        <v>5.4381199999999998E-2</v>
      </c>
      <c r="E97" s="17">
        <v>1.5372999999999999E-3</v>
      </c>
      <c r="F97" s="17">
        <v>4.4388900000000002E-2</v>
      </c>
      <c r="G97" s="28">
        <v>58.372050000000002</v>
      </c>
      <c r="H97" s="32">
        <v>68.114540000000005</v>
      </c>
      <c r="I97" s="32">
        <v>61.571429999999999</v>
      </c>
      <c r="J97" s="170">
        <v>41.084580000000003</v>
      </c>
    </row>
    <row r="98" spans="1:10" x14ac:dyDescent="0.25">
      <c r="A98" s="318">
        <v>1907</v>
      </c>
      <c r="B98" s="21">
        <v>0.99012960000000005</v>
      </c>
      <c r="C98" s="17">
        <v>0.6109928</v>
      </c>
      <c r="D98" s="17">
        <v>0.18211730000000001</v>
      </c>
      <c r="E98" s="17">
        <v>9.0962000000000005E-3</v>
      </c>
      <c r="F98" s="17">
        <v>0.18792339999999999</v>
      </c>
      <c r="G98" s="28">
        <v>54.992649999999998</v>
      </c>
      <c r="H98" s="32">
        <v>68.227800000000002</v>
      </c>
      <c r="I98" s="32">
        <v>55.08108</v>
      </c>
      <c r="J98" s="170">
        <v>45.289949999999997</v>
      </c>
    </row>
    <row r="99" spans="1:10" x14ac:dyDescent="0.25">
      <c r="A99" s="318">
        <v>1912</v>
      </c>
      <c r="B99" s="21">
        <v>0.40995819999999999</v>
      </c>
      <c r="C99" s="17">
        <v>0.25531530000000002</v>
      </c>
      <c r="D99" s="17">
        <v>7.9956399999999997E-2</v>
      </c>
      <c r="E99" s="17">
        <v>5.0880999999999999E-3</v>
      </c>
      <c r="F99" s="17">
        <v>6.9598400000000005E-2</v>
      </c>
      <c r="G99" s="28">
        <v>56.510429999999999</v>
      </c>
      <c r="H99" s="32">
        <v>68.849209999999999</v>
      </c>
      <c r="I99" s="32">
        <v>56.208329999999997</v>
      </c>
      <c r="J99" s="170">
        <v>48.608409999999999</v>
      </c>
    </row>
    <row r="100" spans="1:10" x14ac:dyDescent="0.25">
      <c r="A100" s="318">
        <v>1917</v>
      </c>
      <c r="B100" s="21"/>
      <c r="C100" s="17"/>
      <c r="D100" s="17"/>
      <c r="E100" s="17"/>
      <c r="F100" s="17"/>
      <c r="G100" s="28"/>
      <c r="H100" s="32"/>
      <c r="I100" s="32"/>
      <c r="J100" s="170"/>
    </row>
    <row r="101" spans="1:10" x14ac:dyDescent="0.25">
      <c r="A101" s="318">
        <v>1922</v>
      </c>
      <c r="B101" s="21">
        <v>0.8563984</v>
      </c>
      <c r="C101" s="17">
        <v>0.57228330000000005</v>
      </c>
      <c r="D101" s="17">
        <v>0.15190119999999999</v>
      </c>
      <c r="E101" s="17">
        <v>1.21598E-2</v>
      </c>
      <c r="F101" s="17">
        <v>0.12005399999999999</v>
      </c>
      <c r="G101" s="28">
        <v>57.144939999999998</v>
      </c>
      <c r="H101" s="32">
        <v>67.834559999999996</v>
      </c>
      <c r="I101" s="32">
        <v>55.196429999999999</v>
      </c>
      <c r="J101" s="170">
        <v>51.333959999999998</v>
      </c>
    </row>
    <row r="102" spans="1:10" x14ac:dyDescent="0.25">
      <c r="A102" s="318">
        <v>1927</v>
      </c>
      <c r="B102" s="21">
        <v>0.97876700000000005</v>
      </c>
      <c r="C102" s="17">
        <v>0.67926989999999998</v>
      </c>
      <c r="D102" s="17">
        <v>0.15850249999999999</v>
      </c>
      <c r="E102" s="17">
        <v>1.6949200000000001E-2</v>
      </c>
      <c r="F102" s="17">
        <v>0.1240454</v>
      </c>
      <c r="G102" s="28">
        <v>57.241599999999998</v>
      </c>
      <c r="H102" s="32">
        <v>68.71763</v>
      </c>
      <c r="I102" s="32">
        <v>58.08108</v>
      </c>
      <c r="J102" s="170">
        <v>49.050280000000001</v>
      </c>
    </row>
    <row r="103" spans="1:10" x14ac:dyDescent="0.25">
      <c r="A103" s="318">
        <v>1932</v>
      </c>
      <c r="B103" s="21">
        <v>0.98918030000000001</v>
      </c>
      <c r="C103" s="17">
        <v>0.68952869999999999</v>
      </c>
      <c r="D103" s="17">
        <v>0.1621126</v>
      </c>
      <c r="E103" s="17">
        <v>1.7788399999999999E-2</v>
      </c>
      <c r="F103" s="17">
        <v>0.1197506</v>
      </c>
      <c r="G103" s="28">
        <v>58.489570000000001</v>
      </c>
      <c r="H103" s="32">
        <v>69.459109999999995</v>
      </c>
      <c r="I103" s="32">
        <v>57.619050000000001</v>
      </c>
      <c r="J103" s="170">
        <v>49.590249999999997</v>
      </c>
    </row>
    <row r="104" spans="1:10" x14ac:dyDescent="0.25">
      <c r="A104" s="318">
        <v>1937</v>
      </c>
      <c r="B104" s="21">
        <v>0.99217929999999999</v>
      </c>
      <c r="C104" s="17">
        <v>0.72523459999999995</v>
      </c>
      <c r="D104" s="17">
        <v>0.1534585</v>
      </c>
      <c r="E104" s="17">
        <v>1.63365E-2</v>
      </c>
      <c r="F104" s="17">
        <v>9.7149799999999994E-2</v>
      </c>
      <c r="G104" s="28">
        <v>59.019399999999997</v>
      </c>
      <c r="H104" s="32">
        <v>71.199489999999997</v>
      </c>
      <c r="I104" s="32">
        <v>60.19753</v>
      </c>
      <c r="J104" s="170">
        <v>50.418370000000003</v>
      </c>
    </row>
    <row r="105" spans="1:10" x14ac:dyDescent="0.25">
      <c r="A105" s="374">
        <v>1942</v>
      </c>
      <c r="B105" s="21">
        <v>0.98910699999999996</v>
      </c>
      <c r="C105" s="17">
        <v>0.68245730000000004</v>
      </c>
      <c r="D105" s="17">
        <v>0.16972770000000001</v>
      </c>
      <c r="E105" s="17">
        <v>2.0772599999999999E-2</v>
      </c>
      <c r="F105" s="17">
        <v>0.1160228</v>
      </c>
      <c r="G105" s="28">
        <v>60.714759999999998</v>
      </c>
      <c r="H105" s="32">
        <v>72.724909999999994</v>
      </c>
      <c r="I105" s="32">
        <v>60.335709999999999</v>
      </c>
      <c r="J105" s="170">
        <v>55.470050000000001</v>
      </c>
    </row>
    <row r="106" spans="1:10" x14ac:dyDescent="0.25">
      <c r="A106" s="318">
        <v>1947</v>
      </c>
      <c r="B106" s="21">
        <v>0.99536139999999995</v>
      </c>
      <c r="C106" s="17">
        <v>0.73985310000000004</v>
      </c>
      <c r="D106" s="17">
        <v>0.14592189999999999</v>
      </c>
      <c r="E106" s="17">
        <v>1.7008100000000002E-2</v>
      </c>
      <c r="F106" s="17">
        <v>9.2578300000000002E-2</v>
      </c>
      <c r="G106" s="28">
        <v>61.469160000000002</v>
      </c>
      <c r="H106" s="32">
        <v>72.393140000000002</v>
      </c>
      <c r="I106" s="32">
        <v>63.144739999999999</v>
      </c>
      <c r="J106" s="170">
        <v>49.963410000000003</v>
      </c>
    </row>
    <row r="107" spans="1:10" x14ac:dyDescent="0.25">
      <c r="A107" s="440">
        <v>1952</v>
      </c>
      <c r="B107" s="21">
        <v>0.99773900000000004</v>
      </c>
      <c r="C107" s="17">
        <v>0.73997939999999995</v>
      </c>
      <c r="D107" s="17">
        <v>0.15662899999999999</v>
      </c>
      <c r="E107" s="17">
        <v>2.1171599999999999E-2</v>
      </c>
      <c r="F107" s="17">
        <v>7.9958899999999999E-2</v>
      </c>
      <c r="G107" s="28">
        <v>63.249560000000002</v>
      </c>
      <c r="H107" s="32">
        <v>74.259</v>
      </c>
      <c r="I107" s="32">
        <v>61.683669999999999</v>
      </c>
      <c r="J107" s="170">
        <v>57.15</v>
      </c>
    </row>
    <row r="108" spans="1:10" x14ac:dyDescent="0.25">
      <c r="A108" s="440">
        <v>1957</v>
      </c>
      <c r="B108" s="21">
        <v>0.96774680000000002</v>
      </c>
      <c r="C108" s="17">
        <v>0.71547539999999998</v>
      </c>
      <c r="D108" s="17">
        <v>0.14930350000000001</v>
      </c>
      <c r="E108" s="17">
        <v>2.43792E-2</v>
      </c>
      <c r="F108" s="17">
        <v>7.8588699999999997E-2</v>
      </c>
      <c r="G108" s="28">
        <v>64.007220000000004</v>
      </c>
      <c r="H108" s="32">
        <v>74.255340000000004</v>
      </c>
      <c r="I108" s="32">
        <v>61.496690000000001</v>
      </c>
      <c r="J108" s="170">
        <v>57.352580000000003</v>
      </c>
    </row>
    <row r="109" spans="1:10" ht="15.6" thickBot="1" x14ac:dyDescent="0.3">
      <c r="A109" s="164">
        <v>1862</v>
      </c>
      <c r="B109" s="21"/>
      <c r="C109" s="17"/>
      <c r="D109" s="17"/>
      <c r="E109" s="17"/>
      <c r="F109" s="17"/>
      <c r="G109" s="28"/>
      <c r="H109" s="32"/>
      <c r="I109" s="32"/>
      <c r="J109" s="170"/>
    </row>
    <row r="110" spans="1:10" ht="16.2" thickTop="1" thickBot="1" x14ac:dyDescent="0.3">
      <c r="A110" s="528" t="s">
        <v>443</v>
      </c>
      <c r="B110" s="529"/>
      <c r="C110" s="529"/>
      <c r="D110" s="529"/>
      <c r="E110" s="529"/>
      <c r="F110" s="529"/>
      <c r="G110" s="529"/>
      <c r="H110" s="529"/>
      <c r="I110" s="529"/>
      <c r="J110" s="530"/>
    </row>
    <row r="111" spans="1:10" ht="15.6" thickTop="1" x14ac:dyDescent="0.25"/>
  </sheetData>
  <mergeCells count="10">
    <mergeCell ref="A42:J42"/>
    <mergeCell ref="A76:J76"/>
    <mergeCell ref="A110:J110"/>
    <mergeCell ref="A2:J2"/>
    <mergeCell ref="B3:J3"/>
    <mergeCell ref="A4:A8"/>
    <mergeCell ref="B4:B8"/>
    <mergeCell ref="C4:F7"/>
    <mergeCell ref="G4:J7"/>
    <mergeCell ref="A9:J9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5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0"/>
  <sheetViews>
    <sheetView topLeftCell="A376" workbookViewId="0">
      <selection activeCell="B235" sqref="B235:H242"/>
    </sheetView>
  </sheetViews>
  <sheetFormatPr baseColWidth="10" defaultColWidth="8.90625" defaultRowHeight="15" x14ac:dyDescent="0.25"/>
  <cols>
    <col min="1" max="8" width="11.6328125" customWidth="1"/>
    <col min="9" max="9" width="10.81640625" customWidth="1"/>
  </cols>
  <sheetData>
    <row r="1" spans="1:8" ht="15.6" thickBot="1" x14ac:dyDescent="0.3">
      <c r="A1" s="2"/>
      <c r="B1" s="2"/>
      <c r="C1" s="2"/>
      <c r="D1" s="2"/>
      <c r="E1" s="2"/>
      <c r="F1" s="2"/>
      <c r="G1" s="2"/>
      <c r="H1" s="2"/>
    </row>
    <row r="2" spans="1:8" ht="15.6" thickTop="1" x14ac:dyDescent="0.25">
      <c r="A2" s="580" t="s">
        <v>271</v>
      </c>
      <c r="B2" s="581"/>
      <c r="C2" s="581"/>
      <c r="D2" s="581"/>
      <c r="E2" s="581"/>
      <c r="F2" s="581"/>
      <c r="G2" s="581"/>
      <c r="H2" s="582"/>
    </row>
    <row r="3" spans="1:8" ht="15.6" x14ac:dyDescent="0.25">
      <c r="A3" s="109"/>
      <c r="B3" s="549"/>
      <c r="C3" s="549"/>
      <c r="D3" s="549"/>
      <c r="E3" s="549"/>
      <c r="F3" s="549"/>
      <c r="G3" s="549"/>
      <c r="H3" s="550"/>
    </row>
    <row r="4" spans="1:8" x14ac:dyDescent="0.25">
      <c r="A4" s="594"/>
      <c r="B4" s="559" t="s">
        <v>31</v>
      </c>
      <c r="C4" s="557"/>
      <c r="D4" s="558"/>
      <c r="E4" s="558"/>
      <c r="F4" s="558"/>
      <c r="G4" s="558"/>
      <c r="H4" s="563"/>
    </row>
    <row r="5" spans="1:8" x14ac:dyDescent="0.25">
      <c r="A5" s="595"/>
      <c r="B5" s="561"/>
      <c r="C5" s="508"/>
      <c r="D5" s="508"/>
      <c r="E5" s="508"/>
      <c r="F5" s="508"/>
      <c r="G5" s="508"/>
      <c r="H5" s="564"/>
    </row>
    <row r="6" spans="1:8" x14ac:dyDescent="0.25">
      <c r="A6" s="596"/>
      <c r="B6" s="12" t="s">
        <v>23</v>
      </c>
      <c r="C6" s="11" t="s">
        <v>24</v>
      </c>
      <c r="D6" s="11" t="s">
        <v>25</v>
      </c>
      <c r="E6" s="11" t="s">
        <v>26</v>
      </c>
      <c r="F6" s="11" t="s">
        <v>27</v>
      </c>
      <c r="G6" s="11" t="s">
        <v>28</v>
      </c>
      <c r="H6" s="155" t="s">
        <v>29</v>
      </c>
    </row>
    <row r="7" spans="1:8" x14ac:dyDescent="0.25">
      <c r="A7" s="319">
        <v>1807</v>
      </c>
      <c r="B7" s="24">
        <f>B76*B145</f>
        <v>697.65201924619078</v>
      </c>
      <c r="C7" s="25">
        <f>C76*C145</f>
        <v>3076.073074285714</v>
      </c>
      <c r="D7" s="25">
        <f t="shared" ref="D7:G7" si="0">D76*D145</f>
        <v>5748.6648648648652</v>
      </c>
      <c r="E7" s="25">
        <f t="shared" si="0"/>
        <v>6367.7975732600726</v>
      </c>
      <c r="F7" s="25">
        <f t="shared" si="0"/>
        <v>4463.0483274771605</v>
      </c>
      <c r="G7" s="25">
        <f t="shared" si="0"/>
        <v>6225.5356550040678</v>
      </c>
      <c r="H7" s="137">
        <f>H76*H145</f>
        <v>8787.6560574948653</v>
      </c>
    </row>
    <row r="8" spans="1:8" x14ac:dyDescent="0.25">
      <c r="A8" s="319">
        <v>1812</v>
      </c>
      <c r="B8" s="24">
        <f t="shared" ref="B8:C8" si="1">B77*B146</f>
        <v>473.12382059800666</v>
      </c>
      <c r="C8" s="25">
        <f t="shared" si="1"/>
        <v>3550.5210760233917</v>
      </c>
      <c r="D8" s="25">
        <f t="shared" ref="D8:H8" si="2">D77*D146</f>
        <v>4990.0593103448273</v>
      </c>
      <c r="E8" s="25">
        <f t="shared" si="2"/>
        <v>4658.7251890359166</v>
      </c>
      <c r="F8" s="25">
        <f t="shared" si="2"/>
        <v>4723.0194384449251</v>
      </c>
      <c r="G8" s="25">
        <f t="shared" si="2"/>
        <v>5565.4753782894732</v>
      </c>
      <c r="H8" s="137">
        <f t="shared" si="2"/>
        <v>12709.952716049382</v>
      </c>
    </row>
    <row r="9" spans="1:8" x14ac:dyDescent="0.25">
      <c r="A9" s="319">
        <v>1817</v>
      </c>
      <c r="B9" s="24">
        <f t="shared" ref="B9:C9" si="3">B78*B147</f>
        <v>1303.4297288135592</v>
      </c>
      <c r="C9" s="25">
        <f t="shared" si="3"/>
        <v>2220.8535358067302</v>
      </c>
      <c r="D9" s="25">
        <f t="shared" ref="D9:H9" si="4">D78*D147</f>
        <v>3169.3329317269076</v>
      </c>
      <c r="E9" s="25">
        <f t="shared" si="4"/>
        <v>12862.828790378006</v>
      </c>
      <c r="F9" s="25">
        <f t="shared" si="4"/>
        <v>6897.8541436464084</v>
      </c>
      <c r="G9" s="25">
        <f t="shared" si="4"/>
        <v>7406.8017229953612</v>
      </c>
      <c r="H9" s="137">
        <f t="shared" si="4"/>
        <v>8306.1152334943636</v>
      </c>
    </row>
    <row r="10" spans="1:8" x14ac:dyDescent="0.25">
      <c r="A10" s="319">
        <v>1822</v>
      </c>
      <c r="B10" s="24">
        <f t="shared" ref="B10:C10" si="5">B79*B148</f>
        <v>2337.8944224857273</v>
      </c>
      <c r="C10" s="25">
        <f t="shared" si="5"/>
        <v>4221.8608053691278</v>
      </c>
      <c r="D10" s="25">
        <f t="shared" ref="D10:H10" si="6">D79*D148</f>
        <v>7261.2767971246012</v>
      </c>
      <c r="E10" s="25">
        <f t="shared" si="6"/>
        <v>13878.131651997292</v>
      </c>
      <c r="F10" s="25">
        <f t="shared" si="6"/>
        <v>13938.429067843354</v>
      </c>
      <c r="G10" s="25">
        <f t="shared" si="6"/>
        <v>8301.5478054711239</v>
      </c>
      <c r="H10" s="137">
        <f t="shared" si="6"/>
        <v>12135.386200873363</v>
      </c>
    </row>
    <row r="11" spans="1:8" x14ac:dyDescent="0.25">
      <c r="A11" s="319">
        <v>1827</v>
      </c>
      <c r="B11" s="24">
        <f t="shared" ref="B11:C11" si="7">B80*B149</f>
        <v>1748.5511111111111</v>
      </c>
      <c r="C11" s="25">
        <f t="shared" si="7"/>
        <v>5471.907149155033</v>
      </c>
      <c r="D11" s="25">
        <f t="shared" ref="D11:H11" si="8">D80*D149</f>
        <v>6167.8364964650436</v>
      </c>
      <c r="E11" s="25">
        <f t="shared" si="8"/>
        <v>13252.192557976106</v>
      </c>
      <c r="F11" s="25">
        <f t="shared" si="8"/>
        <v>11036.45697167756</v>
      </c>
      <c r="G11" s="25">
        <f t="shared" si="8"/>
        <v>12409.864013933548</v>
      </c>
      <c r="H11" s="137">
        <f t="shared" si="8"/>
        <v>11152.546646616542</v>
      </c>
    </row>
    <row r="12" spans="1:8" x14ac:dyDescent="0.25">
      <c r="A12" s="319">
        <v>1832</v>
      </c>
      <c r="B12" s="24">
        <f t="shared" ref="B12:C12" si="9">B81*B150</f>
        <v>2180.8973080757728</v>
      </c>
      <c r="C12" s="25">
        <f t="shared" si="9"/>
        <v>4857.9727531727531</v>
      </c>
      <c r="D12" s="25">
        <f t="shared" ref="D12:H12" si="10">D81*D150</f>
        <v>5829.8751205156941</v>
      </c>
      <c r="E12" s="25">
        <f t="shared" si="10"/>
        <v>7819.5819502513896</v>
      </c>
      <c r="F12" s="25">
        <f t="shared" si="10"/>
        <v>8647.097502378685</v>
      </c>
      <c r="G12" s="25">
        <f t="shared" si="10"/>
        <v>8292.7491211267607</v>
      </c>
      <c r="H12" s="137">
        <f t="shared" si="10"/>
        <v>12663.48877034358</v>
      </c>
    </row>
    <row r="13" spans="1:8" x14ac:dyDescent="0.25">
      <c r="A13" s="319">
        <v>1837</v>
      </c>
      <c r="B13" s="24">
        <f t="shared" ref="B13:C13" si="11">B82*B151</f>
        <v>2008.993414026344</v>
      </c>
      <c r="C13" s="25">
        <f t="shared" si="11"/>
        <v>4687.0930510105864</v>
      </c>
      <c r="D13" s="25">
        <f t="shared" ref="D13:H13" si="12">D82*D151</f>
        <v>8314.2321235102936</v>
      </c>
      <c r="E13" s="25">
        <f t="shared" si="12"/>
        <v>9451.3447577572133</v>
      </c>
      <c r="F13" s="25">
        <f t="shared" si="12"/>
        <v>12461.397363796134</v>
      </c>
      <c r="G13" s="25">
        <f t="shared" si="12"/>
        <v>13711.793072961373</v>
      </c>
      <c r="H13" s="137">
        <f t="shared" si="12"/>
        <v>17735.418873239436</v>
      </c>
    </row>
    <row r="14" spans="1:8" x14ac:dyDescent="0.25">
      <c r="A14" s="319">
        <v>1842</v>
      </c>
      <c r="B14" s="24">
        <f t="shared" ref="B14:C14" si="13">B83*B152</f>
        <v>1767.5180698529409</v>
      </c>
      <c r="C14" s="25">
        <f t="shared" si="13"/>
        <v>4089.5188751238857</v>
      </c>
      <c r="D14" s="25">
        <f t="shared" ref="D14:H14" si="14">D83*D152</f>
        <v>6404.3040695988393</v>
      </c>
      <c r="E14" s="25">
        <f t="shared" si="14"/>
        <v>12338.148516579406</v>
      </c>
      <c r="F14" s="25">
        <f t="shared" si="14"/>
        <v>13262.873326214629</v>
      </c>
      <c r="G14" s="25">
        <f t="shared" si="14"/>
        <v>29498.483129973476</v>
      </c>
      <c r="H14" s="137">
        <f t="shared" si="14"/>
        <v>26660.303373231771</v>
      </c>
    </row>
    <row r="15" spans="1:8" x14ac:dyDescent="0.25">
      <c r="A15" s="319">
        <v>1847</v>
      </c>
      <c r="B15" s="24">
        <f t="shared" ref="B15:C15" si="15">B84*B153</f>
        <v>1925.5367595356552</v>
      </c>
      <c r="C15" s="25">
        <f t="shared" si="15"/>
        <v>4825.7211509433964</v>
      </c>
      <c r="D15" s="25">
        <f t="shared" ref="D15:H15" si="16">D84*D153</f>
        <v>6888.4477956204382</v>
      </c>
      <c r="E15" s="25">
        <f t="shared" si="16"/>
        <v>11460.676833773086</v>
      </c>
      <c r="F15" s="25">
        <f t="shared" si="16"/>
        <v>18874.89419600381</v>
      </c>
      <c r="G15" s="25">
        <f t="shared" si="16"/>
        <v>23899.05742123122</v>
      </c>
      <c r="H15" s="137">
        <f t="shared" si="16"/>
        <v>27208.346100307062</v>
      </c>
    </row>
    <row r="16" spans="1:8" x14ac:dyDescent="0.25">
      <c r="A16" s="319">
        <v>1852</v>
      </c>
      <c r="B16" s="24">
        <f t="shared" ref="B16:C16" si="17">B85*B154</f>
        <v>2386.0897718120805</v>
      </c>
      <c r="C16" s="25">
        <f t="shared" si="17"/>
        <v>2814.4419186366135</v>
      </c>
      <c r="D16" s="25">
        <f t="shared" ref="D16:H16" si="18">D85*D154</f>
        <v>7001.3605473453745</v>
      </c>
      <c r="E16" s="25">
        <f t="shared" si="18"/>
        <v>11113.668117346939</v>
      </c>
      <c r="F16" s="25">
        <f t="shared" si="18"/>
        <v>19852.415457003786</v>
      </c>
      <c r="G16" s="25">
        <f t="shared" si="18"/>
        <v>23408.732592592594</v>
      </c>
      <c r="H16" s="137">
        <f t="shared" si="18"/>
        <v>48521.687935656839</v>
      </c>
    </row>
    <row r="17" spans="1:8" x14ac:dyDescent="0.25">
      <c r="A17" s="319">
        <v>1857</v>
      </c>
      <c r="B17" s="24">
        <f t="shared" ref="B17:C17" si="19">B86*B155</f>
        <v>2032.4102181473284</v>
      </c>
      <c r="C17" s="25">
        <f t="shared" si="19"/>
        <v>4531.0342704149934</v>
      </c>
      <c r="D17" s="25">
        <f t="shared" ref="D17:H17" si="20">D86*D155</f>
        <v>8823.8599948875271</v>
      </c>
      <c r="E17" s="25">
        <f t="shared" si="20"/>
        <v>19676.852959558822</v>
      </c>
      <c r="F17" s="25">
        <f t="shared" si="20"/>
        <v>25343.107659367397</v>
      </c>
      <c r="G17" s="25">
        <f t="shared" si="20"/>
        <v>26232.566178307781</v>
      </c>
      <c r="H17" s="137">
        <f t="shared" si="20"/>
        <v>53297.975912408758</v>
      </c>
    </row>
    <row r="18" spans="1:8" x14ac:dyDescent="0.25">
      <c r="A18" s="319">
        <v>1862</v>
      </c>
      <c r="B18" s="24">
        <f t="shared" ref="B18:C18" si="21">B87*B156</f>
        <v>2506.6275396578535</v>
      </c>
      <c r="C18" s="25">
        <f t="shared" si="21"/>
        <v>4396.4297668754343</v>
      </c>
      <c r="D18" s="25">
        <f t="shared" ref="D18:H18" si="22">D87*D156</f>
        <v>9407.4991350964974</v>
      </c>
      <c r="E18" s="25">
        <f t="shared" si="22"/>
        <v>19178.492479189284</v>
      </c>
      <c r="F18" s="25">
        <f t="shared" si="22"/>
        <v>25599.079251302086</v>
      </c>
      <c r="G18" s="25">
        <f t="shared" si="22"/>
        <v>35799.250559469539</v>
      </c>
      <c r="H18" s="137">
        <f t="shared" si="22"/>
        <v>34992.01781781781</v>
      </c>
    </row>
    <row r="19" spans="1:8" x14ac:dyDescent="0.25">
      <c r="A19" s="319">
        <v>1867</v>
      </c>
      <c r="B19" s="24">
        <f t="shared" ref="B19:C19" si="23">B88*B157</f>
        <v>3116.6731631382318</v>
      </c>
      <c r="C19" s="25">
        <f t="shared" si="23"/>
        <v>3855.8734922035892</v>
      </c>
      <c r="D19" s="25">
        <f t="shared" ref="D19:H19" si="24">D88*D157</f>
        <v>8990.2481331782492</v>
      </c>
      <c r="E19" s="25">
        <f t="shared" si="24"/>
        <v>14142.495762972059</v>
      </c>
      <c r="F19" s="25">
        <f t="shared" si="24"/>
        <v>28221.801982451329</v>
      </c>
      <c r="G19" s="25">
        <f t="shared" si="24"/>
        <v>36570.542252559731</v>
      </c>
      <c r="H19" s="137">
        <f t="shared" si="24"/>
        <v>52382.499570815453</v>
      </c>
    </row>
    <row r="20" spans="1:8" x14ac:dyDescent="0.25">
      <c r="A20" s="319">
        <v>1872</v>
      </c>
      <c r="B20" s="24">
        <f t="shared" ref="B20:C20" si="25">B89*B158</f>
        <v>4012.2623058823528</v>
      </c>
      <c r="C20" s="25">
        <f t="shared" si="25"/>
        <v>6154.8082842785352</v>
      </c>
      <c r="D20" s="25">
        <f t="shared" ref="D20:H20" si="26">D89*D158</f>
        <v>22930.969559537141</v>
      </c>
      <c r="E20" s="25">
        <f t="shared" si="26"/>
        <v>21202.657117367173</v>
      </c>
      <c r="F20" s="25">
        <f t="shared" si="26"/>
        <v>44849.163560732115</v>
      </c>
      <c r="G20" s="25">
        <f t="shared" si="26"/>
        <v>53009.178534571722</v>
      </c>
      <c r="H20" s="137">
        <f t="shared" si="26"/>
        <v>63874.922413793101</v>
      </c>
    </row>
    <row r="21" spans="1:8" x14ac:dyDescent="0.25">
      <c r="A21" s="319">
        <v>1877</v>
      </c>
      <c r="B21" s="24">
        <f t="shared" ref="B21:C21" si="27">B90*B159</f>
        <v>4313.8271673819745</v>
      </c>
      <c r="C21" s="25">
        <f t="shared" si="27"/>
        <v>10083.665310213173</v>
      </c>
      <c r="D21" s="25">
        <f t="shared" ref="D21:H21" si="28">D90*D159</f>
        <v>11280.079111111112</v>
      </c>
      <c r="E21" s="25">
        <f t="shared" si="28"/>
        <v>20116.856472105774</v>
      </c>
      <c r="F21" s="25">
        <f t="shared" si="28"/>
        <v>40923.337840498847</v>
      </c>
      <c r="G21" s="25">
        <f t="shared" si="28"/>
        <v>62008.121422924894</v>
      </c>
      <c r="H21" s="137">
        <f t="shared" si="28"/>
        <v>110294.51182978722</v>
      </c>
    </row>
    <row r="22" spans="1:8" x14ac:dyDescent="0.25">
      <c r="A22" s="319">
        <v>1882</v>
      </c>
      <c r="B22" s="24">
        <f t="shared" ref="B22:C22" si="29">B91*B160</f>
        <v>3005.0784548944339</v>
      </c>
      <c r="C22" s="25">
        <f t="shared" si="29"/>
        <v>5278.0282710926695</v>
      </c>
      <c r="D22" s="25">
        <f t="shared" ref="D22:H22" si="30">D91*D160</f>
        <v>12679.236711362033</v>
      </c>
      <c r="E22" s="25">
        <f t="shared" si="30"/>
        <v>25151.351846889953</v>
      </c>
      <c r="F22" s="25">
        <f t="shared" si="30"/>
        <v>39487.500693196409</v>
      </c>
      <c r="G22" s="25">
        <f t="shared" si="30"/>
        <v>60567.235283687944</v>
      </c>
      <c r="H22" s="137">
        <f t="shared" si="30"/>
        <v>96933.689923793398</v>
      </c>
    </row>
    <row r="23" spans="1:8" x14ac:dyDescent="0.25">
      <c r="A23" s="319">
        <v>1887</v>
      </c>
      <c r="B23" s="24">
        <f t="shared" ref="B23:C23" si="31">B92*B161</f>
        <v>4270.1081519310565</v>
      </c>
      <c r="C23" s="25">
        <f t="shared" si="31"/>
        <v>5553.9413610358324</v>
      </c>
      <c r="D23" s="25">
        <f t="shared" ref="D23:H23" si="32">D92*D161</f>
        <v>13878.222008344923</v>
      </c>
      <c r="E23" s="25">
        <f t="shared" si="32"/>
        <v>26456.6309474544</v>
      </c>
      <c r="F23" s="25">
        <f t="shared" si="32"/>
        <v>41763.607911135194</v>
      </c>
      <c r="G23" s="25">
        <f t="shared" si="32"/>
        <v>74526.633004231306</v>
      </c>
      <c r="H23" s="137">
        <f t="shared" si="32"/>
        <v>121394.53055303718</v>
      </c>
    </row>
    <row r="24" spans="1:8" x14ac:dyDescent="0.25">
      <c r="A24" s="319">
        <v>1892</v>
      </c>
      <c r="B24" s="24">
        <f t="shared" ref="B24:C24" si="33">B93*B162</f>
        <v>5274.2221395348834</v>
      </c>
      <c r="C24" s="25">
        <f t="shared" si="33"/>
        <v>8042.3312568566653</v>
      </c>
      <c r="D24" s="25">
        <f t="shared" ref="D24:H24" si="34">D93*D162</f>
        <v>11263.56698254364</v>
      </c>
      <c r="E24" s="25">
        <f t="shared" si="34"/>
        <v>31391.437277580073</v>
      </c>
      <c r="F24" s="25">
        <f t="shared" si="34"/>
        <v>69003.32045454545</v>
      </c>
      <c r="G24" s="25">
        <f t="shared" si="34"/>
        <v>58074.387351267462</v>
      </c>
      <c r="H24" s="137">
        <f t="shared" si="34"/>
        <v>247205.1896383187</v>
      </c>
    </row>
    <row r="25" spans="1:8" x14ac:dyDescent="0.25">
      <c r="A25" s="319">
        <v>1897</v>
      </c>
      <c r="B25" s="24">
        <f t="shared" ref="B25:C25" si="35">B94*B163</f>
        <v>3101.0838921453696</v>
      </c>
      <c r="C25" s="25">
        <f t="shared" si="35"/>
        <v>6844.3116527365864</v>
      </c>
      <c r="D25" s="25">
        <f t="shared" ref="D25:H25" si="36">D94*D163</f>
        <v>16960.930362537765</v>
      </c>
      <c r="E25" s="25">
        <f t="shared" si="36"/>
        <v>37302.317056856191</v>
      </c>
      <c r="F25" s="25">
        <f t="shared" si="36"/>
        <v>59913.419153828472</v>
      </c>
      <c r="G25" s="25">
        <f t="shared" si="36"/>
        <v>80829.854545454538</v>
      </c>
      <c r="H25" s="137">
        <f t="shared" si="36"/>
        <v>107491.86108442004</v>
      </c>
    </row>
    <row r="26" spans="1:8" x14ac:dyDescent="0.25">
      <c r="A26" s="319">
        <v>1902</v>
      </c>
      <c r="B26" s="24">
        <f t="shared" ref="B26:C26" si="37">B95*B164</f>
        <v>7730.9251974983536</v>
      </c>
      <c r="C26" s="25">
        <f t="shared" si="37"/>
        <v>6149.2166964285716</v>
      </c>
      <c r="D26" s="25">
        <f t="shared" ref="D26:H26" si="38">D95*D164</f>
        <v>13684.812190117253</v>
      </c>
      <c r="E26" s="25">
        <f t="shared" si="38"/>
        <v>27286.027215719063</v>
      </c>
      <c r="F26" s="25">
        <f t="shared" si="38"/>
        <v>54881.373975328293</v>
      </c>
      <c r="G26" s="25">
        <f t="shared" si="38"/>
        <v>73675.819624783995</v>
      </c>
      <c r="H26" s="137">
        <f t="shared" si="38"/>
        <v>112856.21979865772</v>
      </c>
    </row>
    <row r="27" spans="1:8" x14ac:dyDescent="0.25">
      <c r="A27" s="340">
        <v>1907</v>
      </c>
      <c r="B27" s="24">
        <f t="shared" ref="B27:C27" si="39">B96*B165</f>
        <v>6750.1096103896107</v>
      </c>
      <c r="C27" s="25">
        <f t="shared" si="39"/>
        <v>4877.4012353381586</v>
      </c>
      <c r="D27" s="25">
        <f t="shared" ref="D27:H27" si="40">D96*D165</f>
        <v>11327.97103448276</v>
      </c>
      <c r="E27" s="25">
        <f t="shared" si="40"/>
        <v>24784.086228105094</v>
      </c>
      <c r="F27" s="25">
        <f t="shared" si="40"/>
        <v>48666.953267784847</v>
      </c>
      <c r="G27" s="25">
        <f t="shared" si="40"/>
        <v>79745.512444046544</v>
      </c>
      <c r="H27" s="137">
        <f t="shared" si="40"/>
        <v>121023.59951052374</v>
      </c>
    </row>
    <row r="28" spans="1:8" x14ac:dyDescent="0.25">
      <c r="A28" s="319">
        <v>1912</v>
      </c>
      <c r="B28" s="24">
        <f t="shared" ref="B28:C28" si="41">B97*B166</f>
        <v>3239.1656018672888</v>
      </c>
      <c r="C28" s="25">
        <f t="shared" si="41"/>
        <v>5679.6534582132563</v>
      </c>
      <c r="D28" s="25">
        <f t="shared" ref="D28:H28" si="42">D97*D166</f>
        <v>11821.786424191161</v>
      </c>
      <c r="E28" s="25">
        <f t="shared" si="42"/>
        <v>24789.579127205201</v>
      </c>
      <c r="F28" s="25">
        <f t="shared" si="42"/>
        <v>53398.706150603568</v>
      </c>
      <c r="G28" s="25">
        <f t="shared" si="42"/>
        <v>65113.695722618279</v>
      </c>
      <c r="H28" s="137">
        <f t="shared" si="42"/>
        <v>93220.800909090918</v>
      </c>
    </row>
    <row r="29" spans="1:8" x14ac:dyDescent="0.25">
      <c r="A29" s="319">
        <v>1922</v>
      </c>
      <c r="B29" s="24">
        <f t="shared" ref="B29:C29" si="43">B98*B167</f>
        <v>8408.3749184149183</v>
      </c>
      <c r="C29" s="25">
        <f t="shared" si="43"/>
        <v>12266.339511059374</v>
      </c>
      <c r="D29" s="25">
        <f t="shared" ref="D29:H29" si="44">D98*D167</f>
        <v>24689.865324959039</v>
      </c>
      <c r="E29" s="25">
        <f t="shared" si="44"/>
        <v>32931.130332468754</v>
      </c>
      <c r="F29" s="25">
        <f t="shared" si="44"/>
        <v>57408.151250521048</v>
      </c>
      <c r="G29" s="25">
        <f t="shared" si="44"/>
        <v>108097.13186607353</v>
      </c>
      <c r="H29" s="137">
        <f t="shared" si="44"/>
        <v>121030.49101071263</v>
      </c>
    </row>
    <row r="30" spans="1:8" x14ac:dyDescent="0.25">
      <c r="A30" s="319">
        <v>1927</v>
      </c>
      <c r="B30" s="24">
        <f t="shared" ref="B30:C33" si="45">B99*B168</f>
        <v>10508.84832460733</v>
      </c>
      <c r="C30" s="25">
        <f t="shared" si="45"/>
        <v>21183.810549110596</v>
      </c>
      <c r="D30" s="25">
        <f t="shared" ref="D30:H30" si="46">D99*D168</f>
        <v>43351.062339556593</v>
      </c>
      <c r="E30" s="25">
        <f t="shared" si="46"/>
        <v>88954.937872340422</v>
      </c>
      <c r="F30" s="25">
        <f t="shared" si="46"/>
        <v>116373.95313469895</v>
      </c>
      <c r="G30" s="25">
        <f t="shared" si="46"/>
        <v>126961.84073897496</v>
      </c>
      <c r="H30" s="137">
        <f t="shared" si="46"/>
        <v>183492.96692696371</v>
      </c>
    </row>
    <row r="31" spans="1:8" x14ac:dyDescent="0.25">
      <c r="A31" s="319">
        <v>1932</v>
      </c>
      <c r="B31" s="24">
        <f t="shared" si="45"/>
        <v>14812.306515737162</v>
      </c>
      <c r="C31" s="25">
        <f t="shared" si="45"/>
        <v>22137.47724489796</v>
      </c>
      <c r="D31" s="25">
        <f t="shared" ref="D31:G31" si="47">D100*D169</f>
        <v>32556.81839487336</v>
      </c>
      <c r="E31" s="25">
        <f t="shared" si="47"/>
        <v>61425.382435867803</v>
      </c>
      <c r="F31" s="25">
        <f t="shared" si="47"/>
        <v>165533.76955336548</v>
      </c>
      <c r="G31" s="25">
        <f t="shared" si="47"/>
        <v>165748.78639982309</v>
      </c>
      <c r="H31" s="137">
        <f t="shared" ref="H31:H36" si="48">H100*H169</f>
        <v>178898.9299378882</v>
      </c>
    </row>
    <row r="32" spans="1:8" x14ac:dyDescent="0.25">
      <c r="A32" s="319">
        <v>1937</v>
      </c>
      <c r="B32" s="24">
        <f t="shared" si="45"/>
        <v>14752.821439722462</v>
      </c>
      <c r="C32" s="25">
        <f t="shared" si="45"/>
        <v>23810.48076561766</v>
      </c>
      <c r="D32" s="25">
        <f t="shared" ref="D32:G33" si="49">D101*D170</f>
        <v>63599.162121751506</v>
      </c>
      <c r="E32" s="25">
        <f t="shared" si="49"/>
        <v>60017.230978260872</v>
      </c>
      <c r="F32" s="25">
        <f t="shared" si="49"/>
        <v>100526.5121034333</v>
      </c>
      <c r="G32" s="25">
        <f t="shared" si="49"/>
        <v>144036.22009836798</v>
      </c>
      <c r="H32" s="137">
        <f t="shared" si="48"/>
        <v>178386.91528686945</v>
      </c>
    </row>
    <row r="33" spans="1:8" x14ac:dyDescent="0.25">
      <c r="A33" s="375">
        <v>1942</v>
      </c>
      <c r="B33" s="24">
        <f t="shared" si="45"/>
        <v>7020.0402373540846</v>
      </c>
      <c r="C33" s="25">
        <f t="shared" si="45"/>
        <v>15135.017202597815</v>
      </c>
      <c r="D33" s="25">
        <f t="shared" si="49"/>
        <v>29266.194451783351</v>
      </c>
      <c r="E33" s="25">
        <f t="shared" si="49"/>
        <v>98033.082224909303</v>
      </c>
      <c r="F33" s="25">
        <f t="shared" si="49"/>
        <v>188873.78838526912</v>
      </c>
      <c r="G33" s="25">
        <f t="shared" si="49"/>
        <v>223591.08991018805</v>
      </c>
      <c r="H33" s="137">
        <f t="shared" si="48"/>
        <v>380684.45743874717</v>
      </c>
    </row>
    <row r="34" spans="1:8" x14ac:dyDescent="0.25">
      <c r="A34" s="319">
        <v>1947</v>
      </c>
      <c r="B34" s="24">
        <f t="shared" ref="B34:C34" si="50">B103*B172</f>
        <v>93723.774999999994</v>
      </c>
      <c r="C34" s="25">
        <f t="shared" si="50"/>
        <v>110186.84101522841</v>
      </c>
      <c r="D34" s="25">
        <f t="shared" ref="D34:G34" si="51">D103*D172</f>
        <v>203107.20158959538</v>
      </c>
      <c r="E34" s="25">
        <f t="shared" si="51"/>
        <v>296135.30630660849</v>
      </c>
      <c r="F34" s="25">
        <f t="shared" si="51"/>
        <v>361958.87393506791</v>
      </c>
      <c r="G34" s="25">
        <f t="shared" si="51"/>
        <v>500844.06184705393</v>
      </c>
      <c r="H34" s="137">
        <f t="shared" si="48"/>
        <v>689727.29629629629</v>
      </c>
    </row>
    <row r="35" spans="1:8" x14ac:dyDescent="0.25">
      <c r="A35" s="114">
        <v>1952</v>
      </c>
      <c r="B35" s="24">
        <f>B104*B173</f>
        <v>179042.98668122271</v>
      </c>
      <c r="C35" s="25">
        <f>C104*C173</f>
        <v>246440.35830945557</v>
      </c>
      <c r="D35" s="25">
        <f t="shared" ref="D35:G36" si="52">D104*D173</f>
        <v>471434.17840375582</v>
      </c>
      <c r="E35" s="25">
        <f t="shared" si="52"/>
        <v>673288.43453009508</v>
      </c>
      <c r="F35" s="25">
        <f t="shared" si="52"/>
        <v>948740.71629972965</v>
      </c>
      <c r="G35" s="25">
        <f t="shared" si="52"/>
        <v>1126772.0769986894</v>
      </c>
      <c r="H35" s="137">
        <f t="shared" si="48"/>
        <v>1615858.4304239403</v>
      </c>
    </row>
    <row r="36" spans="1:8" x14ac:dyDescent="0.25">
      <c r="A36" s="502">
        <v>1957</v>
      </c>
      <c r="B36" s="24">
        <f>B105*B174</f>
        <v>277905.19821428572</v>
      </c>
      <c r="C36" s="25">
        <f>C105*C174</f>
        <v>818503.07320644218</v>
      </c>
      <c r="D36" s="25">
        <f t="shared" si="52"/>
        <v>811717.29200755199</v>
      </c>
      <c r="E36" s="25">
        <f t="shared" si="52"/>
        <v>1674962.9677906393</v>
      </c>
      <c r="F36" s="25">
        <f t="shared" si="52"/>
        <v>2104566.6451551854</v>
      </c>
      <c r="G36" s="25">
        <f t="shared" si="52"/>
        <v>2310298.1179039301</v>
      </c>
      <c r="H36" s="137">
        <f t="shared" si="48"/>
        <v>2716481.2372847814</v>
      </c>
    </row>
    <row r="37" spans="1:8" x14ac:dyDescent="0.25">
      <c r="A37" s="114"/>
      <c r="B37" s="24"/>
      <c r="C37" s="25"/>
      <c r="D37" s="25"/>
      <c r="E37" s="25"/>
      <c r="F37" s="25"/>
      <c r="G37" s="25"/>
      <c r="H37" s="137"/>
    </row>
    <row r="38" spans="1:8" x14ac:dyDescent="0.25">
      <c r="A38" s="436"/>
      <c r="B38" s="559" t="s">
        <v>32</v>
      </c>
      <c r="C38" s="557"/>
      <c r="D38" s="558"/>
      <c r="E38" s="558"/>
      <c r="F38" s="558"/>
      <c r="G38" s="558"/>
      <c r="H38" s="563"/>
    </row>
    <row r="39" spans="1:8" x14ac:dyDescent="0.25">
      <c r="A39" s="437"/>
      <c r="B39" s="561"/>
      <c r="C39" s="508"/>
      <c r="D39" s="508"/>
      <c r="E39" s="508"/>
      <c r="F39" s="508"/>
      <c r="G39" s="508"/>
      <c r="H39" s="564"/>
    </row>
    <row r="40" spans="1:8" ht="15" customHeight="1" x14ac:dyDescent="0.25">
      <c r="A40" s="438"/>
      <c r="B40" s="12" t="s">
        <v>23</v>
      </c>
      <c r="C40" s="11" t="s">
        <v>24</v>
      </c>
      <c r="D40" s="11" t="s">
        <v>25</v>
      </c>
      <c r="E40" s="11" t="s">
        <v>26</v>
      </c>
      <c r="F40" s="11" t="s">
        <v>27</v>
      </c>
      <c r="G40" s="11" t="s">
        <v>28</v>
      </c>
      <c r="H40" s="155" t="s">
        <v>29</v>
      </c>
    </row>
    <row r="41" spans="1:8" x14ac:dyDescent="0.25">
      <c r="A41" s="319">
        <v>1807</v>
      </c>
      <c r="B41" s="16">
        <f t="shared" ref="B41:H50" si="53">B7/$E7</f>
        <v>0.1095593902318442</v>
      </c>
      <c r="C41" s="17">
        <f t="shared" si="53"/>
        <v>0.48306703203049223</v>
      </c>
      <c r="D41" s="17">
        <f t="shared" si="53"/>
        <v>0.90277129552687163</v>
      </c>
      <c r="E41" s="17">
        <f t="shared" si="53"/>
        <v>1</v>
      </c>
      <c r="F41" s="17">
        <f t="shared" si="53"/>
        <v>0.70087785865219454</v>
      </c>
      <c r="G41" s="17">
        <f t="shared" si="53"/>
        <v>0.97765916447259615</v>
      </c>
      <c r="H41" s="156">
        <f t="shared" si="53"/>
        <v>1.3800149826364403</v>
      </c>
    </row>
    <row r="42" spans="1:8" x14ac:dyDescent="0.25">
      <c r="A42" s="319">
        <v>1812</v>
      </c>
      <c r="B42" s="17">
        <f t="shared" si="53"/>
        <v>0.10155649912801909</v>
      </c>
      <c r="C42" s="17">
        <f t="shared" si="53"/>
        <v>0.76212288382653914</v>
      </c>
      <c r="D42" s="17">
        <f t="shared" si="53"/>
        <v>1.071121199011414</v>
      </c>
      <c r="E42" s="17">
        <f t="shared" si="53"/>
        <v>1</v>
      </c>
      <c r="F42" s="17">
        <f t="shared" si="53"/>
        <v>1.013800824646262</v>
      </c>
      <c r="G42" s="17">
        <f t="shared" si="53"/>
        <v>1.194634830873379</v>
      </c>
      <c r="H42" s="156">
        <f t="shared" si="53"/>
        <v>2.7282040043833531</v>
      </c>
    </row>
    <row r="43" spans="1:8" x14ac:dyDescent="0.25">
      <c r="A43" s="319">
        <v>1817</v>
      </c>
      <c r="B43" s="17">
        <f t="shared" si="53"/>
        <v>0.1013330543424931</v>
      </c>
      <c r="C43" s="17">
        <f t="shared" si="53"/>
        <v>0.17265669721640328</v>
      </c>
      <c r="D43" s="17">
        <f t="shared" si="53"/>
        <v>0.24639470705679578</v>
      </c>
      <c r="E43" s="17">
        <f t="shared" si="53"/>
        <v>1</v>
      </c>
      <c r="F43" s="17">
        <f t="shared" si="53"/>
        <v>0.53626261035257849</v>
      </c>
      <c r="G43" s="17">
        <f t="shared" si="53"/>
        <v>0.57582992386060472</v>
      </c>
      <c r="H43" s="156">
        <f t="shared" si="53"/>
        <v>0.64574561077169312</v>
      </c>
    </row>
    <row r="44" spans="1:8" x14ac:dyDescent="0.25">
      <c r="A44" s="319">
        <v>1822</v>
      </c>
      <c r="B44" s="17">
        <f t="shared" si="53"/>
        <v>0.16845887336349527</v>
      </c>
      <c r="C44" s="17">
        <f t="shared" si="53"/>
        <v>0.30420959472318687</v>
      </c>
      <c r="D44" s="17">
        <f t="shared" si="53"/>
        <v>0.52321717210973306</v>
      </c>
      <c r="E44" s="17">
        <f t="shared" si="53"/>
        <v>1</v>
      </c>
      <c r="F44" s="17">
        <f t="shared" si="53"/>
        <v>1.0043447790637858</v>
      </c>
      <c r="G44" s="17">
        <f t="shared" si="53"/>
        <v>0.59817474092605216</v>
      </c>
      <c r="H44" s="156">
        <f t="shared" si="53"/>
        <v>0.87442506708940759</v>
      </c>
    </row>
    <row r="45" spans="1:8" x14ac:dyDescent="0.25">
      <c r="A45" s="319">
        <v>1827</v>
      </c>
      <c r="B45" s="17">
        <f t="shared" si="53"/>
        <v>0.13194428797057506</v>
      </c>
      <c r="C45" s="17">
        <f t="shared" si="53"/>
        <v>0.41290579843421099</v>
      </c>
      <c r="D45" s="17">
        <f t="shared" si="53"/>
        <v>0.46542007818568887</v>
      </c>
      <c r="E45" s="17">
        <f t="shared" si="53"/>
        <v>1</v>
      </c>
      <c r="F45" s="17">
        <f t="shared" si="53"/>
        <v>0.8328023399444977</v>
      </c>
      <c r="G45" s="17">
        <f t="shared" si="53"/>
        <v>0.93643855231068263</v>
      </c>
      <c r="H45" s="156">
        <f t="shared" si="53"/>
        <v>0.84156237526930222</v>
      </c>
    </row>
    <row r="46" spans="1:8" x14ac:dyDescent="0.25">
      <c r="A46" s="319">
        <v>1832</v>
      </c>
      <c r="B46" s="17">
        <f t="shared" si="53"/>
        <v>0.27890203363181837</v>
      </c>
      <c r="C46" s="17">
        <f t="shared" si="53"/>
        <v>0.62125734906027497</v>
      </c>
      <c r="D46" s="17">
        <f t="shared" si="53"/>
        <v>0.74554818372717113</v>
      </c>
      <c r="E46" s="17">
        <f t="shared" si="53"/>
        <v>1</v>
      </c>
      <c r="F46" s="17">
        <f t="shared" si="53"/>
        <v>1.1058260604456855</v>
      </c>
      <c r="G46" s="17">
        <f t="shared" si="53"/>
        <v>1.0605105456897423</v>
      </c>
      <c r="H46" s="156">
        <f t="shared" si="53"/>
        <v>1.6194585402275201</v>
      </c>
    </row>
    <row r="47" spans="1:8" x14ac:dyDescent="0.25">
      <c r="A47" s="319">
        <v>1837</v>
      </c>
      <c r="B47" s="17">
        <f t="shared" si="53"/>
        <v>0.21256164762982094</v>
      </c>
      <c r="C47" s="17">
        <f t="shared" si="53"/>
        <v>0.49591811230498639</v>
      </c>
      <c r="D47" s="17">
        <f t="shared" si="53"/>
        <v>0.8796877414387374</v>
      </c>
      <c r="E47" s="17">
        <f t="shared" si="53"/>
        <v>1</v>
      </c>
      <c r="F47" s="17">
        <f t="shared" si="53"/>
        <v>1.318478764999913</v>
      </c>
      <c r="G47" s="17">
        <f t="shared" si="53"/>
        <v>1.4507769449111869</v>
      </c>
      <c r="H47" s="156">
        <f t="shared" si="53"/>
        <v>1.876496871906302</v>
      </c>
    </row>
    <row r="48" spans="1:8" x14ac:dyDescent="0.25">
      <c r="A48" s="319">
        <v>1842</v>
      </c>
      <c r="B48" s="17">
        <f t="shared" si="53"/>
        <v>0.14325634575380866</v>
      </c>
      <c r="C48" s="17">
        <f t="shared" si="53"/>
        <v>0.33145320544882312</v>
      </c>
      <c r="D48" s="17">
        <f t="shared" si="53"/>
        <v>0.51906524394588427</v>
      </c>
      <c r="E48" s="17">
        <f t="shared" si="53"/>
        <v>1</v>
      </c>
      <c r="F48" s="17">
        <f t="shared" si="53"/>
        <v>1.0749484258835613</v>
      </c>
      <c r="G48" s="17">
        <f t="shared" si="53"/>
        <v>2.3908354718161191</v>
      </c>
      <c r="H48" s="156">
        <f t="shared" si="53"/>
        <v>2.1608025983320713</v>
      </c>
    </row>
    <row r="49" spans="1:8" x14ac:dyDescent="0.25">
      <c r="A49" s="319">
        <v>1847</v>
      </c>
      <c r="B49" s="17">
        <f t="shared" si="53"/>
        <v>0.16801248193835769</v>
      </c>
      <c r="C49" s="17">
        <f t="shared" si="53"/>
        <v>0.42106772758155431</v>
      </c>
      <c r="D49" s="17">
        <f t="shared" si="53"/>
        <v>0.60105069670240596</v>
      </c>
      <c r="E49" s="17">
        <f t="shared" si="53"/>
        <v>1</v>
      </c>
      <c r="F49" s="17">
        <f t="shared" si="53"/>
        <v>1.6469266579773032</v>
      </c>
      <c r="G49" s="17">
        <f t="shared" si="53"/>
        <v>2.0853094252517343</v>
      </c>
      <c r="H49" s="156">
        <f t="shared" si="53"/>
        <v>2.3740610170707979</v>
      </c>
    </row>
    <row r="50" spans="1:8" x14ac:dyDescent="0.25">
      <c r="A50" s="319">
        <v>1852</v>
      </c>
      <c r="B50" s="17">
        <f t="shared" si="53"/>
        <v>0.21469867073749627</v>
      </c>
      <c r="C50" s="17">
        <f t="shared" si="53"/>
        <v>0.25324149407013952</v>
      </c>
      <c r="D50" s="17">
        <f t="shared" si="53"/>
        <v>0.62997747219184941</v>
      </c>
      <c r="E50" s="17">
        <f t="shared" si="53"/>
        <v>1</v>
      </c>
      <c r="F50" s="17">
        <f t="shared" si="53"/>
        <v>1.7863063074572867</v>
      </c>
      <c r="G50" s="17">
        <f t="shared" si="53"/>
        <v>2.1063012090539859</v>
      </c>
      <c r="H50" s="156">
        <f t="shared" si="53"/>
        <v>4.3659471763351494</v>
      </c>
    </row>
    <row r="51" spans="1:8" x14ac:dyDescent="0.25">
      <c r="A51" s="319">
        <v>1857</v>
      </c>
      <c r="B51" s="17">
        <f t="shared" ref="B51:H60" si="54">B17/$E17</f>
        <v>0.10328939400647416</v>
      </c>
      <c r="C51" s="17">
        <f t="shared" si="54"/>
        <v>0.2302723042006502</v>
      </c>
      <c r="D51" s="17">
        <f t="shared" si="54"/>
        <v>0.4484385797374667</v>
      </c>
      <c r="E51" s="17">
        <f t="shared" si="54"/>
        <v>1</v>
      </c>
      <c r="F51" s="17">
        <f t="shared" si="54"/>
        <v>1.2879654948611059</v>
      </c>
      <c r="G51" s="17">
        <f t="shared" si="54"/>
        <v>1.3331687863004666</v>
      </c>
      <c r="H51" s="156">
        <f t="shared" si="54"/>
        <v>2.7086636273569917</v>
      </c>
    </row>
    <row r="52" spans="1:8" x14ac:dyDescent="0.25">
      <c r="A52" s="319">
        <v>1862</v>
      </c>
      <c r="B52" s="17">
        <f t="shared" si="54"/>
        <v>0.13069992557432825</v>
      </c>
      <c r="C52" s="17">
        <f t="shared" si="54"/>
        <v>0.22923750506699267</v>
      </c>
      <c r="D52" s="17">
        <f t="shared" si="54"/>
        <v>0.49052338943244056</v>
      </c>
      <c r="E52" s="17">
        <f t="shared" si="54"/>
        <v>1</v>
      </c>
      <c r="F52" s="17">
        <f t="shared" si="54"/>
        <v>1.3347805766840029</v>
      </c>
      <c r="G52" s="17">
        <f t="shared" si="54"/>
        <v>1.8666352737742842</v>
      </c>
      <c r="H52" s="156">
        <f t="shared" si="54"/>
        <v>1.8245447527112932</v>
      </c>
    </row>
    <row r="53" spans="1:8" x14ac:dyDescent="0.25">
      <c r="A53" s="319">
        <v>1867</v>
      </c>
      <c r="B53" s="17">
        <f t="shared" si="54"/>
        <v>0.22037646080109272</v>
      </c>
      <c r="C53" s="17">
        <f t="shared" si="54"/>
        <v>0.27264448629350507</v>
      </c>
      <c r="D53" s="17">
        <f t="shared" si="54"/>
        <v>0.63569035365854976</v>
      </c>
      <c r="E53" s="17">
        <f t="shared" si="54"/>
        <v>1</v>
      </c>
      <c r="F53" s="17">
        <f t="shared" si="54"/>
        <v>1.9955319383118901</v>
      </c>
      <c r="G53" s="17">
        <f t="shared" si="54"/>
        <v>2.5858619910856806</v>
      </c>
      <c r="H53" s="156">
        <f t="shared" si="54"/>
        <v>3.7039077436362775</v>
      </c>
    </row>
    <row r="54" spans="1:8" x14ac:dyDescent="0.25">
      <c r="A54" s="319">
        <v>1872</v>
      </c>
      <c r="B54" s="17">
        <f t="shared" si="54"/>
        <v>0.18923393816503756</v>
      </c>
      <c r="C54" s="17">
        <f t="shared" si="54"/>
        <v>0.2902847624337192</v>
      </c>
      <c r="D54" s="17">
        <f t="shared" si="54"/>
        <v>1.0815139551898099</v>
      </c>
      <c r="E54" s="17">
        <f t="shared" si="54"/>
        <v>1</v>
      </c>
      <c r="F54" s="17">
        <f t="shared" si="54"/>
        <v>2.1152614652243753</v>
      </c>
      <c r="G54" s="17">
        <f t="shared" si="54"/>
        <v>2.5001195954422011</v>
      </c>
      <c r="H54" s="156">
        <f t="shared" si="54"/>
        <v>3.0125904531782917</v>
      </c>
    </row>
    <row r="55" spans="1:8" x14ac:dyDescent="0.25">
      <c r="A55" s="319">
        <v>1877</v>
      </c>
      <c r="B55" s="17">
        <f t="shared" si="54"/>
        <v>0.21443843243419114</v>
      </c>
      <c r="C55" s="17">
        <f t="shared" si="54"/>
        <v>0.50125452374705159</v>
      </c>
      <c r="D55" s="17">
        <f t="shared" si="54"/>
        <v>0.560727722383076</v>
      </c>
      <c r="E55" s="17">
        <f t="shared" si="54"/>
        <v>1</v>
      </c>
      <c r="F55" s="17">
        <f t="shared" si="54"/>
        <v>2.0342809472863488</v>
      </c>
      <c r="G55" s="17">
        <f t="shared" si="54"/>
        <v>3.0823961740198302</v>
      </c>
      <c r="H55" s="156">
        <f t="shared" si="54"/>
        <v>5.482691193960779</v>
      </c>
    </row>
    <row r="56" spans="1:8" x14ac:dyDescent="0.25">
      <c r="A56" s="319">
        <v>1882</v>
      </c>
      <c r="B56" s="17">
        <f t="shared" si="54"/>
        <v>0.1194797986679997</v>
      </c>
      <c r="C56" s="17">
        <f t="shared" si="54"/>
        <v>0.20985067932820936</v>
      </c>
      <c r="D56" s="17">
        <f t="shared" si="54"/>
        <v>0.50411750384422627</v>
      </c>
      <c r="E56" s="17">
        <f t="shared" si="54"/>
        <v>1</v>
      </c>
      <c r="F56" s="17">
        <f t="shared" si="54"/>
        <v>1.5699951610385972</v>
      </c>
      <c r="G56" s="17">
        <f t="shared" si="54"/>
        <v>2.4081105322844616</v>
      </c>
      <c r="H56" s="156">
        <f t="shared" si="54"/>
        <v>3.854015104789668</v>
      </c>
    </row>
    <row r="57" spans="1:8" x14ac:dyDescent="0.25">
      <c r="A57" s="319">
        <v>1887</v>
      </c>
      <c r="B57" s="17">
        <f t="shared" si="54"/>
        <v>0.16140029924490129</v>
      </c>
      <c r="C57" s="17">
        <f t="shared" si="54"/>
        <v>0.20992625145909671</v>
      </c>
      <c r="D57" s="17">
        <f t="shared" si="54"/>
        <v>0.52456497714726058</v>
      </c>
      <c r="E57" s="17">
        <f t="shared" si="54"/>
        <v>1</v>
      </c>
      <c r="F57" s="17">
        <f t="shared" si="54"/>
        <v>1.5785686391469129</v>
      </c>
      <c r="G57" s="17">
        <f t="shared" si="54"/>
        <v>2.8169358809233453</v>
      </c>
      <c r="H57" s="156">
        <f t="shared" si="54"/>
        <v>4.5884349671785216</v>
      </c>
    </row>
    <row r="58" spans="1:8" x14ac:dyDescent="0.25">
      <c r="A58" s="319">
        <v>1892</v>
      </c>
      <c r="B58" s="17">
        <f t="shared" si="54"/>
        <v>0.16801467524081035</v>
      </c>
      <c r="C58" s="17">
        <f t="shared" si="54"/>
        <v>0.25619506318688184</v>
      </c>
      <c r="D58" s="17">
        <f t="shared" si="54"/>
        <v>0.35881017116053293</v>
      </c>
      <c r="E58" s="17">
        <f t="shared" si="54"/>
        <v>1</v>
      </c>
      <c r="F58" s="17">
        <f t="shared" si="54"/>
        <v>2.1981574097541556</v>
      </c>
      <c r="G58" s="17">
        <f t="shared" si="54"/>
        <v>1.850007275479052</v>
      </c>
      <c r="H58" s="156">
        <f t="shared" si="54"/>
        <v>7.8749242174672238</v>
      </c>
    </row>
    <row r="59" spans="1:8" x14ac:dyDescent="0.25">
      <c r="A59" s="319">
        <v>1897</v>
      </c>
      <c r="B59" s="17">
        <f t="shared" si="54"/>
        <v>8.3133814111833793E-2</v>
      </c>
      <c r="C59" s="17">
        <f t="shared" si="54"/>
        <v>0.18348221217208804</v>
      </c>
      <c r="D59" s="17">
        <f t="shared" si="54"/>
        <v>0.45468838669420764</v>
      </c>
      <c r="E59" s="17">
        <f t="shared" si="54"/>
        <v>1</v>
      </c>
      <c r="F59" s="17">
        <f t="shared" si="54"/>
        <v>1.606158112444019</v>
      </c>
      <c r="G59" s="17">
        <f t="shared" si="54"/>
        <v>2.1668856232778699</v>
      </c>
      <c r="H59" s="156">
        <f t="shared" si="54"/>
        <v>2.8816403260039034</v>
      </c>
    </row>
    <row r="60" spans="1:8" x14ac:dyDescent="0.25">
      <c r="A60" s="319">
        <v>1902</v>
      </c>
      <c r="B60" s="17">
        <f t="shared" si="54"/>
        <v>0.28332908768208975</v>
      </c>
      <c r="C60" s="17">
        <f t="shared" si="54"/>
        <v>0.22536137810806339</v>
      </c>
      <c r="D60" s="17">
        <f t="shared" si="54"/>
        <v>0.50153186764519686</v>
      </c>
      <c r="E60" s="17">
        <f t="shared" si="54"/>
        <v>1</v>
      </c>
      <c r="F60" s="17">
        <f t="shared" si="54"/>
        <v>2.0113361883518159</v>
      </c>
      <c r="G60" s="17">
        <f t="shared" si="54"/>
        <v>2.7001299618414394</v>
      </c>
      <c r="H60" s="156">
        <f t="shared" si="54"/>
        <v>4.1360443902820334</v>
      </c>
    </row>
    <row r="61" spans="1:8" x14ac:dyDescent="0.25">
      <c r="A61" s="340">
        <v>1907</v>
      </c>
      <c r="B61" s="17">
        <f t="shared" ref="B61:H70" si="55">B27/$E27</f>
        <v>0.27235660610053086</v>
      </c>
      <c r="C61" s="17">
        <f t="shared" si="55"/>
        <v>0.196795685362295</v>
      </c>
      <c r="D61" s="17">
        <f t="shared" si="55"/>
        <v>0.45706631788735741</v>
      </c>
      <c r="E61" s="17">
        <f t="shared" si="55"/>
        <v>1</v>
      </c>
      <c r="F61" s="17">
        <f t="shared" si="55"/>
        <v>1.9636371831452328</v>
      </c>
      <c r="G61" s="17">
        <f t="shared" si="55"/>
        <v>3.2176095463069898</v>
      </c>
      <c r="H61" s="156">
        <f t="shared" si="55"/>
        <v>4.8831172711658528</v>
      </c>
    </row>
    <row r="62" spans="1:8" x14ac:dyDescent="0.25">
      <c r="A62" s="319">
        <v>1912</v>
      </c>
      <c r="B62" s="17">
        <f t="shared" si="55"/>
        <v>0.13066642177528873</v>
      </c>
      <c r="C62" s="17">
        <f t="shared" si="55"/>
        <v>0.22911455773688988</v>
      </c>
      <c r="D62" s="17">
        <f t="shared" si="55"/>
        <v>0.47688532199473288</v>
      </c>
      <c r="E62" s="17">
        <f t="shared" si="55"/>
        <v>1</v>
      </c>
      <c r="F62" s="17">
        <f t="shared" si="55"/>
        <v>2.1540787714302669</v>
      </c>
      <c r="G62" s="17">
        <f t="shared" si="55"/>
        <v>2.6266559584773095</v>
      </c>
      <c r="H62" s="156">
        <f t="shared" si="55"/>
        <v>3.7604834043667248</v>
      </c>
    </row>
    <row r="63" spans="1:8" x14ac:dyDescent="0.25">
      <c r="A63" s="319">
        <v>1922</v>
      </c>
      <c r="B63" s="17">
        <f t="shared" si="55"/>
        <v>0.2553321077510845</v>
      </c>
      <c r="C63" s="17">
        <f t="shared" si="55"/>
        <v>0.37248461826909302</v>
      </c>
      <c r="D63" s="17">
        <f t="shared" si="55"/>
        <v>0.7497424192760197</v>
      </c>
      <c r="E63" s="17">
        <f t="shared" si="55"/>
        <v>1</v>
      </c>
      <c r="F63" s="17">
        <f t="shared" si="55"/>
        <v>1.7432791000775016</v>
      </c>
      <c r="G63" s="17">
        <f t="shared" si="55"/>
        <v>3.282521151710792</v>
      </c>
      <c r="H63" s="156">
        <f t="shared" si="55"/>
        <v>3.6752607574900487</v>
      </c>
    </row>
    <row r="64" spans="1:8" x14ac:dyDescent="0.25">
      <c r="A64" s="319">
        <v>1927</v>
      </c>
      <c r="B64" s="17">
        <f t="shared" si="55"/>
        <v>0.11813676200514714</v>
      </c>
      <c r="C64" s="17">
        <f t="shared" si="55"/>
        <v>0.23814091781517024</v>
      </c>
      <c r="D64" s="17">
        <f t="shared" si="55"/>
        <v>0.48733733479494834</v>
      </c>
      <c r="E64" s="17">
        <f t="shared" si="55"/>
        <v>1</v>
      </c>
      <c r="F64" s="17">
        <f t="shared" si="55"/>
        <v>1.3082348874405114</v>
      </c>
      <c r="G64" s="17">
        <f t="shared" si="55"/>
        <v>1.4272601811175272</v>
      </c>
      <c r="H64" s="156">
        <f t="shared" si="55"/>
        <v>2.0627631395830459</v>
      </c>
    </row>
    <row r="65" spans="1:8" x14ac:dyDescent="0.25">
      <c r="A65" s="319">
        <v>1932</v>
      </c>
      <c r="B65" s="17">
        <f t="shared" si="55"/>
        <v>0.24114308984892685</v>
      </c>
      <c r="C65" s="17">
        <f t="shared" si="55"/>
        <v>0.36039624609600052</v>
      </c>
      <c r="D65" s="17">
        <f t="shared" si="55"/>
        <v>0.53002223354270284</v>
      </c>
      <c r="E65" s="17">
        <f t="shared" si="55"/>
        <v>1</v>
      </c>
      <c r="F65" s="17">
        <f t="shared" si="55"/>
        <v>2.6948756847577431</v>
      </c>
      <c r="G65" s="17">
        <f t="shared" si="55"/>
        <v>2.6983761407244939</v>
      </c>
      <c r="H65" s="156">
        <f t="shared" si="55"/>
        <v>2.9124593587133236</v>
      </c>
    </row>
    <row r="66" spans="1:8" x14ac:dyDescent="0.25">
      <c r="A66" s="319">
        <v>1937</v>
      </c>
      <c r="B66" s="17">
        <f t="shared" si="55"/>
        <v>0.24580976495010495</v>
      </c>
      <c r="C66" s="17">
        <f t="shared" si="55"/>
        <v>0.3967274127365551</v>
      </c>
      <c r="D66" s="17">
        <f t="shared" si="55"/>
        <v>1.0596817128199076</v>
      </c>
      <c r="E66" s="17">
        <f t="shared" si="55"/>
        <v>1</v>
      </c>
      <c r="F66" s="17">
        <f t="shared" si="55"/>
        <v>1.674960848157848</v>
      </c>
      <c r="G66" s="17">
        <f t="shared" si="55"/>
        <v>2.3999144537431265</v>
      </c>
      <c r="H66" s="156">
        <f t="shared" si="55"/>
        <v>2.9722616718436048</v>
      </c>
    </row>
    <row r="67" spans="1:8" x14ac:dyDescent="0.25">
      <c r="A67" s="375">
        <v>1942</v>
      </c>
      <c r="B67" s="17">
        <f t="shared" si="55"/>
        <v>7.1608890366708852E-2</v>
      </c>
      <c r="C67" s="17">
        <f t="shared" si="55"/>
        <v>0.15438683410845719</v>
      </c>
      <c r="D67" s="17">
        <f t="shared" si="55"/>
        <v>0.29853386007633942</v>
      </c>
      <c r="E67" s="17">
        <f t="shared" si="55"/>
        <v>1</v>
      </c>
      <c r="F67" s="17">
        <f t="shared" si="55"/>
        <v>1.9266331742171627</v>
      </c>
      <c r="G67" s="17">
        <f t="shared" si="55"/>
        <v>2.2807718051465651</v>
      </c>
      <c r="H67" s="156">
        <f t="shared" si="55"/>
        <v>3.8832244054652274</v>
      </c>
    </row>
    <row r="68" spans="1:8" x14ac:dyDescent="0.25">
      <c r="A68" s="319">
        <v>1947</v>
      </c>
      <c r="B68" s="17">
        <f t="shared" si="55"/>
        <v>0.31648970252456682</v>
      </c>
      <c r="C68" s="17">
        <f t="shared" si="55"/>
        <v>0.37208275632337023</v>
      </c>
      <c r="D68" s="17">
        <f t="shared" si="55"/>
        <v>0.6858594610779204</v>
      </c>
      <c r="E68" s="17">
        <f t="shared" si="55"/>
        <v>1</v>
      </c>
      <c r="F68" s="17">
        <f t="shared" si="55"/>
        <v>1.2222753120842265</v>
      </c>
      <c r="G68" s="17">
        <f t="shared" si="55"/>
        <v>1.6912676441508021</v>
      </c>
      <c r="H68" s="156">
        <f t="shared" si="55"/>
        <v>2.329095118371924</v>
      </c>
    </row>
    <row r="69" spans="1:8" x14ac:dyDescent="0.25">
      <c r="A69" s="502">
        <v>1952</v>
      </c>
      <c r="B69" s="17">
        <f t="shared" si="55"/>
        <v>0.26592315789024551</v>
      </c>
      <c r="C69" s="17">
        <f t="shared" si="55"/>
        <v>0.36602493919482293</v>
      </c>
      <c r="D69" s="17">
        <f t="shared" si="55"/>
        <v>0.70019645998045632</v>
      </c>
      <c r="E69" s="17">
        <f t="shared" si="55"/>
        <v>1</v>
      </c>
      <c r="F69" s="17">
        <f t="shared" si="55"/>
        <v>1.4091148275283827</v>
      </c>
      <c r="G69" s="17">
        <f t="shared" si="55"/>
        <v>1.673535470403694</v>
      </c>
      <c r="H69" s="156">
        <f t="shared" si="55"/>
        <v>2.399949780143912</v>
      </c>
    </row>
    <row r="70" spans="1:8" x14ac:dyDescent="0.25">
      <c r="A70" s="319">
        <v>1957</v>
      </c>
      <c r="B70" s="17">
        <f t="shared" si="55"/>
        <v>0.16591721940029319</v>
      </c>
      <c r="C70" s="17">
        <f t="shared" si="55"/>
        <v>0.48866935505212339</v>
      </c>
      <c r="D70" s="17">
        <f t="shared" si="55"/>
        <v>0.484618052826713</v>
      </c>
      <c r="E70" s="17">
        <f t="shared" si="55"/>
        <v>1</v>
      </c>
      <c r="F70" s="17">
        <f t="shared" si="55"/>
        <v>1.2564854779632622</v>
      </c>
      <c r="G70" s="17">
        <f t="shared" si="55"/>
        <v>1.3793129533791006</v>
      </c>
      <c r="H70" s="156">
        <f t="shared" si="55"/>
        <v>1.6218156995243647</v>
      </c>
    </row>
    <row r="71" spans="1:8" x14ac:dyDescent="0.25">
      <c r="A71" s="157"/>
      <c r="B71" s="19"/>
      <c r="C71" s="6"/>
      <c r="D71" s="6"/>
      <c r="E71" s="6"/>
      <c r="F71" s="6"/>
      <c r="G71" s="6"/>
      <c r="H71" s="158"/>
    </row>
    <row r="72" spans="1:8" x14ac:dyDescent="0.25">
      <c r="A72" s="594"/>
      <c r="B72" s="559" t="s">
        <v>104</v>
      </c>
      <c r="C72" s="557"/>
      <c r="D72" s="558"/>
      <c r="E72" s="558"/>
      <c r="F72" s="558"/>
      <c r="G72" s="558"/>
      <c r="H72" s="563"/>
    </row>
    <row r="73" spans="1:8" x14ac:dyDescent="0.25">
      <c r="A73" s="595"/>
      <c r="B73" s="561"/>
      <c r="C73" s="508"/>
      <c r="D73" s="508"/>
      <c r="E73" s="508"/>
      <c r="F73" s="508"/>
      <c r="G73" s="508"/>
      <c r="H73" s="564"/>
    </row>
    <row r="74" spans="1:8" x14ac:dyDescent="0.25">
      <c r="A74" s="596"/>
      <c r="B74" s="12" t="s">
        <v>23</v>
      </c>
      <c r="C74" s="11" t="s">
        <v>24</v>
      </c>
      <c r="D74" s="11" t="s">
        <v>25</v>
      </c>
      <c r="E74" s="11" t="s">
        <v>26</v>
      </c>
      <c r="F74" s="11" t="s">
        <v>27</v>
      </c>
      <c r="G74" s="11" t="s">
        <v>28</v>
      </c>
      <c r="H74" s="155" t="s">
        <v>29</v>
      </c>
    </row>
    <row r="75" spans="1:8" ht="2.25" customHeight="1" x14ac:dyDescent="0.25">
      <c r="A75" s="112" t="s">
        <v>594</v>
      </c>
      <c r="B75" s="14" t="s">
        <v>206</v>
      </c>
      <c r="C75" s="5" t="s">
        <v>207</v>
      </c>
      <c r="D75" s="5" t="s">
        <v>208</v>
      </c>
      <c r="E75" s="5" t="s">
        <v>209</v>
      </c>
      <c r="F75" s="9" t="s">
        <v>121</v>
      </c>
      <c r="G75" s="9" t="s">
        <v>122</v>
      </c>
      <c r="H75" s="113" t="s">
        <v>123</v>
      </c>
    </row>
    <row r="76" spans="1:8" x14ac:dyDescent="0.25">
      <c r="A76" s="319">
        <v>1807</v>
      </c>
      <c r="B76" s="24">
        <v>8877.2659999999996</v>
      </c>
      <c r="C76" s="25">
        <v>11502.41</v>
      </c>
      <c r="D76" s="25">
        <v>15639.75</v>
      </c>
      <c r="E76" s="25">
        <v>15018.65</v>
      </c>
      <c r="F76" s="25">
        <v>15013.99</v>
      </c>
      <c r="G76" s="25">
        <v>15808.23</v>
      </c>
      <c r="H76" s="137">
        <v>22885.5</v>
      </c>
    </row>
    <row r="77" spans="1:8" x14ac:dyDescent="0.25">
      <c r="A77" s="319">
        <v>1812</v>
      </c>
      <c r="B77" s="24">
        <v>4747.009</v>
      </c>
      <c r="C77" s="25">
        <v>14594.69</v>
      </c>
      <c r="D77" s="25">
        <v>12059.31</v>
      </c>
      <c r="E77" s="25">
        <v>11076.25</v>
      </c>
      <c r="F77" s="25">
        <v>12037.2</v>
      </c>
      <c r="G77" s="25">
        <v>13727.42</v>
      </c>
      <c r="H77" s="137">
        <v>26740.42</v>
      </c>
    </row>
    <row r="78" spans="1:8" x14ac:dyDescent="0.25">
      <c r="A78" s="319">
        <v>1817</v>
      </c>
      <c r="B78" s="24">
        <v>10392.209999999999</v>
      </c>
      <c r="C78" s="25">
        <v>9063.2720000000008</v>
      </c>
      <c r="D78" s="25">
        <v>11273.77</v>
      </c>
      <c r="E78" s="25">
        <v>40952.769999999997</v>
      </c>
      <c r="F78" s="25">
        <v>22294.85</v>
      </c>
      <c r="G78" s="25">
        <v>24297.53</v>
      </c>
      <c r="H78" s="137">
        <v>24445.96</v>
      </c>
    </row>
    <row r="79" spans="1:8" x14ac:dyDescent="0.25">
      <c r="A79" s="319">
        <v>1822</v>
      </c>
      <c r="B79" s="24">
        <v>16635.580000000002</v>
      </c>
      <c r="C79" s="25">
        <v>15342.86</v>
      </c>
      <c r="D79" s="25">
        <v>23015.49</v>
      </c>
      <c r="E79" s="25">
        <v>42090.35</v>
      </c>
      <c r="F79" s="25">
        <v>39361.949999999997</v>
      </c>
      <c r="G79" s="25">
        <v>24127.29</v>
      </c>
      <c r="H79" s="137">
        <v>28649.52</v>
      </c>
    </row>
    <row r="80" spans="1:8" x14ac:dyDescent="0.25">
      <c r="A80" s="319">
        <v>1827</v>
      </c>
      <c r="B80" s="24">
        <v>14753.4</v>
      </c>
      <c r="C80" s="25">
        <v>21338.87</v>
      </c>
      <c r="D80" s="25">
        <v>24011.18</v>
      </c>
      <c r="E80" s="25">
        <v>42761.61</v>
      </c>
      <c r="F80" s="25">
        <v>36841.699999999997</v>
      </c>
      <c r="G80" s="25">
        <v>37050.89</v>
      </c>
      <c r="H80" s="137">
        <v>25751.54</v>
      </c>
    </row>
    <row r="81" spans="1:8" x14ac:dyDescent="0.25">
      <c r="A81" s="319">
        <v>1832</v>
      </c>
      <c r="B81" s="24">
        <v>21874.400000000001</v>
      </c>
      <c r="C81" s="25">
        <v>21509.9</v>
      </c>
      <c r="D81" s="25">
        <v>25091.67</v>
      </c>
      <c r="E81" s="25">
        <v>34320.79</v>
      </c>
      <c r="F81" s="25">
        <v>36099.699999999997</v>
      </c>
      <c r="G81" s="25">
        <v>32068.91</v>
      </c>
      <c r="H81" s="137">
        <v>35279.14</v>
      </c>
    </row>
    <row r="82" spans="1:8" x14ac:dyDescent="0.25">
      <c r="A82" s="319">
        <v>1837</v>
      </c>
      <c r="B82" s="24">
        <v>15418.75</v>
      </c>
      <c r="C82" s="25">
        <v>17773.32</v>
      </c>
      <c r="D82" s="25">
        <v>26191.25</v>
      </c>
      <c r="E82" s="25">
        <v>30142.57</v>
      </c>
      <c r="F82" s="25">
        <v>36549.15</v>
      </c>
      <c r="G82" s="25">
        <v>39638.31</v>
      </c>
      <c r="H82" s="137">
        <v>38547.39</v>
      </c>
    </row>
    <row r="83" spans="1:8" x14ac:dyDescent="0.25">
      <c r="A83" s="319">
        <v>1842</v>
      </c>
      <c r="B83" s="24">
        <v>14386.98</v>
      </c>
      <c r="C83" s="25">
        <v>18713.490000000002</v>
      </c>
      <c r="D83" s="25">
        <v>21865.52</v>
      </c>
      <c r="E83" s="25">
        <v>44002.65</v>
      </c>
      <c r="F83" s="25">
        <v>43052.62</v>
      </c>
      <c r="G83" s="25">
        <v>84377.3</v>
      </c>
      <c r="H83" s="137">
        <v>57784.95</v>
      </c>
    </row>
    <row r="84" spans="1:8" x14ac:dyDescent="0.25">
      <c r="A84" s="319">
        <v>1847</v>
      </c>
      <c r="B84" s="24">
        <v>15648.23</v>
      </c>
      <c r="C84" s="25">
        <v>21402.78</v>
      </c>
      <c r="D84" s="25">
        <v>26069.54</v>
      </c>
      <c r="E84" s="25">
        <v>36810.14</v>
      </c>
      <c r="F84" s="25">
        <v>59482.8</v>
      </c>
      <c r="G84" s="25">
        <v>70333.460000000006</v>
      </c>
      <c r="H84" s="137">
        <v>61391.58</v>
      </c>
    </row>
    <row r="85" spans="1:8" x14ac:dyDescent="0.25">
      <c r="A85" s="319">
        <v>1852</v>
      </c>
      <c r="B85" s="24">
        <v>19322.14</v>
      </c>
      <c r="C85" s="25">
        <v>12578.55</v>
      </c>
      <c r="D85" s="25">
        <v>25180.09</v>
      </c>
      <c r="E85" s="25">
        <v>35190.29</v>
      </c>
      <c r="F85" s="25">
        <v>62640.13</v>
      </c>
      <c r="G85" s="25">
        <v>68205.3</v>
      </c>
      <c r="H85" s="137">
        <v>116016.6</v>
      </c>
    </row>
    <row r="86" spans="1:8" x14ac:dyDescent="0.25">
      <c r="A86" s="319">
        <v>1857</v>
      </c>
      <c r="B86" s="24">
        <v>14984.88</v>
      </c>
      <c r="C86" s="25">
        <v>16645.98</v>
      </c>
      <c r="D86" s="25">
        <v>26111.15</v>
      </c>
      <c r="E86" s="25">
        <v>53789.99</v>
      </c>
      <c r="F86" s="25">
        <v>66091.48</v>
      </c>
      <c r="G86" s="25">
        <v>69571.61</v>
      </c>
      <c r="H86" s="137">
        <v>107696.5</v>
      </c>
    </row>
    <row r="87" spans="1:8" x14ac:dyDescent="0.25">
      <c r="A87" s="319">
        <v>1862</v>
      </c>
      <c r="B87" s="24">
        <v>18273.939999999999</v>
      </c>
      <c r="C87" s="25">
        <v>19000.509999999998</v>
      </c>
      <c r="D87" s="25">
        <v>30395.13</v>
      </c>
      <c r="E87" s="25">
        <v>59140.82</v>
      </c>
      <c r="F87" s="25">
        <v>71103.41</v>
      </c>
      <c r="G87" s="25">
        <v>108522.1</v>
      </c>
      <c r="H87" s="137">
        <v>84847.15</v>
      </c>
    </row>
    <row r="88" spans="1:8" x14ac:dyDescent="0.25">
      <c r="A88" s="319">
        <v>1867</v>
      </c>
      <c r="B88" s="24">
        <v>26344.09</v>
      </c>
      <c r="C88" s="25">
        <v>18723.02</v>
      </c>
      <c r="D88" s="25">
        <v>33496.71</v>
      </c>
      <c r="E88" s="25">
        <v>47486.71</v>
      </c>
      <c r="F88" s="25">
        <v>93313.61</v>
      </c>
      <c r="G88" s="25">
        <v>114478.3</v>
      </c>
      <c r="H88" s="137">
        <v>139967</v>
      </c>
    </row>
    <row r="89" spans="1:8" x14ac:dyDescent="0.25">
      <c r="A89" s="319">
        <v>1872</v>
      </c>
      <c r="B89" s="24">
        <v>32687.759999999998</v>
      </c>
      <c r="C89" s="25">
        <v>29977.79</v>
      </c>
      <c r="D89" s="25">
        <v>80725.45</v>
      </c>
      <c r="E89" s="25">
        <v>68997.55</v>
      </c>
      <c r="F89" s="25">
        <v>116938.6</v>
      </c>
      <c r="G89" s="25">
        <v>132046</v>
      </c>
      <c r="H89" s="137">
        <v>136371</v>
      </c>
    </row>
    <row r="90" spans="1:8" x14ac:dyDescent="0.25">
      <c r="A90" s="319">
        <v>1877</v>
      </c>
      <c r="B90" s="24">
        <v>34659.370000000003</v>
      </c>
      <c r="C90" s="25">
        <v>45211.07</v>
      </c>
      <c r="D90" s="25">
        <v>38622.01</v>
      </c>
      <c r="E90" s="25">
        <v>61642.66</v>
      </c>
      <c r="F90" s="25">
        <v>121415.2</v>
      </c>
      <c r="G90" s="25">
        <v>163758.39999999999</v>
      </c>
      <c r="H90" s="137">
        <v>265022.59999999998</v>
      </c>
    </row>
    <row r="91" spans="1:8" x14ac:dyDescent="0.25">
      <c r="A91" s="319">
        <v>1882</v>
      </c>
      <c r="B91" s="24">
        <v>29893</v>
      </c>
      <c r="C91" s="25">
        <v>30774.31</v>
      </c>
      <c r="D91" s="25">
        <v>52687.62</v>
      </c>
      <c r="E91" s="25">
        <v>87030.34</v>
      </c>
      <c r="F91" s="25">
        <v>121200.8</v>
      </c>
      <c r="G91" s="25">
        <v>164705.5</v>
      </c>
      <c r="H91" s="137">
        <v>208522.2</v>
      </c>
    </row>
    <row r="92" spans="1:8" x14ac:dyDescent="0.25">
      <c r="A92" s="319">
        <v>1887</v>
      </c>
      <c r="B92" s="24">
        <v>32005.38</v>
      </c>
      <c r="C92" s="25">
        <v>26577.29</v>
      </c>
      <c r="D92" s="25">
        <v>50858.52</v>
      </c>
      <c r="E92" s="25">
        <v>80243.77</v>
      </c>
      <c r="F92" s="25">
        <v>121953.7</v>
      </c>
      <c r="G92" s="25">
        <v>186711.6</v>
      </c>
      <c r="H92" s="137">
        <v>236569.2</v>
      </c>
    </row>
    <row r="93" spans="1:8" x14ac:dyDescent="0.25">
      <c r="A93" s="319">
        <v>1892</v>
      </c>
      <c r="B93" s="24">
        <v>47248.24</v>
      </c>
      <c r="C93" s="25">
        <v>47097.06</v>
      </c>
      <c r="D93" s="25">
        <v>49633.96</v>
      </c>
      <c r="E93" s="25">
        <v>105325.3</v>
      </c>
      <c r="F93" s="25">
        <v>225759.3</v>
      </c>
      <c r="G93" s="25">
        <v>178328.5</v>
      </c>
      <c r="H93" s="137">
        <v>398253.4</v>
      </c>
    </row>
    <row r="94" spans="1:8" x14ac:dyDescent="0.25">
      <c r="A94" s="319">
        <v>1897</v>
      </c>
      <c r="B94" s="24">
        <v>21861.360000000001</v>
      </c>
      <c r="C94" s="25">
        <v>37113.379999999997</v>
      </c>
      <c r="D94" s="25">
        <v>74440.679999999993</v>
      </c>
      <c r="E94" s="25">
        <v>130776.8</v>
      </c>
      <c r="F94" s="25">
        <v>190609.7</v>
      </c>
      <c r="G94" s="25">
        <v>245276.79999999999</v>
      </c>
      <c r="H94" s="137">
        <v>287896.40000000002</v>
      </c>
    </row>
    <row r="95" spans="1:8" x14ac:dyDescent="0.25">
      <c r="A95" s="319">
        <v>1902</v>
      </c>
      <c r="B95" s="24">
        <v>45782.75</v>
      </c>
      <c r="C95" s="25">
        <v>30199.32</v>
      </c>
      <c r="D95" s="25">
        <v>53970.82</v>
      </c>
      <c r="E95" s="25">
        <v>91927.01</v>
      </c>
      <c r="F95" s="25">
        <v>178187.2</v>
      </c>
      <c r="G95" s="25">
        <v>224913.9</v>
      </c>
      <c r="H95" s="137">
        <v>320296.7</v>
      </c>
    </row>
    <row r="96" spans="1:8" x14ac:dyDescent="0.25">
      <c r="A96" s="340">
        <v>1907</v>
      </c>
      <c r="B96" s="24">
        <v>44990.48</v>
      </c>
      <c r="C96" s="25">
        <v>25088.25</v>
      </c>
      <c r="D96" s="25">
        <v>43900.14</v>
      </c>
      <c r="E96" s="25">
        <v>87748.59</v>
      </c>
      <c r="F96" s="25">
        <v>162756.6</v>
      </c>
      <c r="G96" s="25">
        <v>251448.8</v>
      </c>
      <c r="H96" s="137">
        <v>354228.1</v>
      </c>
    </row>
    <row r="97" spans="1:8" x14ac:dyDescent="0.25">
      <c r="A97" s="319">
        <v>1912</v>
      </c>
      <c r="B97" s="24">
        <v>21163.96</v>
      </c>
      <c r="C97" s="25">
        <v>25294.2</v>
      </c>
      <c r="D97" s="25">
        <v>42741</v>
      </c>
      <c r="E97" s="25">
        <v>81397.490000000005</v>
      </c>
      <c r="F97" s="25">
        <v>168188.2</v>
      </c>
      <c r="G97" s="25">
        <v>205741.5</v>
      </c>
      <c r="H97" s="137">
        <v>280939.40000000002</v>
      </c>
    </row>
    <row r="98" spans="1:8" x14ac:dyDescent="0.25">
      <c r="A98" s="319">
        <v>1922</v>
      </c>
      <c r="B98" s="24">
        <v>62192.98</v>
      </c>
      <c r="C98" s="25">
        <v>51650.91</v>
      </c>
      <c r="D98" s="25">
        <v>77542.27</v>
      </c>
      <c r="E98" s="25">
        <v>88058.59</v>
      </c>
      <c r="F98" s="25">
        <v>152263.29999999999</v>
      </c>
      <c r="G98" s="25">
        <v>304138.90000000002</v>
      </c>
      <c r="H98" s="137">
        <v>348327.7</v>
      </c>
    </row>
    <row r="99" spans="1:8" x14ac:dyDescent="0.25">
      <c r="A99" s="319">
        <v>1927</v>
      </c>
      <c r="B99" s="24">
        <v>75743.02</v>
      </c>
      <c r="C99" s="25">
        <v>85864.16</v>
      </c>
      <c r="D99" s="25">
        <v>134001.29999999999</v>
      </c>
      <c r="E99" s="25">
        <v>217000.8</v>
      </c>
      <c r="F99" s="25">
        <v>283628.5</v>
      </c>
      <c r="G99" s="25">
        <v>342952.3</v>
      </c>
      <c r="H99" s="137">
        <v>512791</v>
      </c>
    </row>
    <row r="100" spans="1:8" x14ac:dyDescent="0.25">
      <c r="A100" s="319">
        <v>1932</v>
      </c>
      <c r="B100" s="24">
        <v>75140.3</v>
      </c>
      <c r="C100" s="25">
        <v>88189.95</v>
      </c>
      <c r="D100" s="25">
        <v>92131.86</v>
      </c>
      <c r="E100" s="25">
        <v>145557.29999999999</v>
      </c>
      <c r="F100" s="25">
        <v>374137.7</v>
      </c>
      <c r="G100" s="25">
        <v>402316.7</v>
      </c>
      <c r="H100" s="137">
        <v>469099.8</v>
      </c>
    </row>
    <row r="101" spans="1:8" x14ac:dyDescent="0.25">
      <c r="A101" s="319">
        <v>1937</v>
      </c>
      <c r="B101" s="24">
        <v>64431.83</v>
      </c>
      <c r="C101" s="25">
        <v>79830.73</v>
      </c>
      <c r="D101" s="25">
        <v>171284.8</v>
      </c>
      <c r="E101" s="25">
        <v>128480.1</v>
      </c>
      <c r="F101" s="25">
        <v>206805.1</v>
      </c>
      <c r="G101" s="25">
        <v>310493.5</v>
      </c>
      <c r="H101" s="137">
        <v>425019.1</v>
      </c>
    </row>
    <row r="102" spans="1:8" x14ac:dyDescent="0.25">
      <c r="A102" s="375">
        <v>1942</v>
      </c>
      <c r="B102" s="24">
        <v>74244.87</v>
      </c>
      <c r="C102" s="25">
        <v>159778.20000000001</v>
      </c>
      <c r="D102" s="25">
        <v>194337.8</v>
      </c>
      <c r="E102" s="25">
        <v>292948</v>
      </c>
      <c r="F102" s="25">
        <v>435483</v>
      </c>
      <c r="G102" s="25">
        <v>534847.30000000005</v>
      </c>
      <c r="H102" s="137">
        <v>858763.4</v>
      </c>
    </row>
    <row r="103" spans="1:8" x14ac:dyDescent="0.25">
      <c r="A103" s="319">
        <v>1947</v>
      </c>
      <c r="B103" s="24">
        <v>395159.7</v>
      </c>
      <c r="C103" s="25">
        <v>334981.59999999998</v>
      </c>
      <c r="D103" s="25">
        <v>476441.3</v>
      </c>
      <c r="E103" s="25">
        <v>611766.69999999995</v>
      </c>
      <c r="F103" s="25">
        <v>700217.1</v>
      </c>
      <c r="G103" s="25">
        <v>1093540</v>
      </c>
      <c r="H103" s="137">
        <v>1692967</v>
      </c>
    </row>
    <row r="104" spans="1:8" x14ac:dyDescent="0.25">
      <c r="A104" s="319">
        <v>1952</v>
      </c>
      <c r="B104" s="24">
        <v>811897.9</v>
      </c>
      <c r="C104" s="25">
        <v>939974.7</v>
      </c>
      <c r="D104" s="25">
        <v>1369302</v>
      </c>
      <c r="E104" s="25">
        <v>1615210</v>
      </c>
      <c r="F104" s="25">
        <v>2176597</v>
      </c>
      <c r="G104" s="25">
        <v>2916801</v>
      </c>
      <c r="H104" s="137">
        <v>5167139</v>
      </c>
    </row>
    <row r="105" spans="1:8" x14ac:dyDescent="0.25">
      <c r="A105" s="440">
        <v>1957</v>
      </c>
      <c r="B105" s="24">
        <v>943193.4</v>
      </c>
      <c r="C105" s="25">
        <v>2399303</v>
      </c>
      <c r="D105" s="25">
        <v>2005939</v>
      </c>
      <c r="E105" s="25">
        <v>3492289</v>
      </c>
      <c r="F105" s="25">
        <v>4308613</v>
      </c>
      <c r="G105" s="25">
        <v>5174164</v>
      </c>
      <c r="H105" s="137">
        <v>7348169</v>
      </c>
    </row>
    <row r="106" spans="1:8" x14ac:dyDescent="0.25">
      <c r="A106" s="440">
        <v>1962</v>
      </c>
      <c r="B106" s="24"/>
      <c r="C106" s="25"/>
      <c r="D106" s="25"/>
      <c r="E106" s="25"/>
      <c r="F106" s="25"/>
      <c r="G106" s="25"/>
      <c r="H106" s="137"/>
    </row>
    <row r="107" spans="1:8" x14ac:dyDescent="0.25">
      <c r="A107" s="157"/>
      <c r="B107" s="19"/>
      <c r="C107" s="6"/>
      <c r="D107" s="6"/>
      <c r="E107" s="6"/>
      <c r="F107" s="6"/>
      <c r="G107" s="6"/>
      <c r="H107" s="158"/>
    </row>
    <row r="108" spans="1:8" ht="15" customHeight="1" x14ac:dyDescent="0.25">
      <c r="A108" s="594"/>
      <c r="B108" s="559" t="s">
        <v>105</v>
      </c>
      <c r="C108" s="557"/>
      <c r="D108" s="557"/>
      <c r="E108" s="557"/>
      <c r="F108" s="557"/>
      <c r="G108" s="557"/>
      <c r="H108" s="597"/>
    </row>
    <row r="109" spans="1:8" x14ac:dyDescent="0.25">
      <c r="A109" s="595"/>
      <c r="B109" s="593"/>
      <c r="C109" s="591"/>
      <c r="D109" s="591"/>
      <c r="E109" s="591"/>
      <c r="F109" s="591"/>
      <c r="G109" s="591"/>
      <c r="H109" s="598"/>
    </row>
    <row r="110" spans="1:8" x14ac:dyDescent="0.25">
      <c r="A110" s="596"/>
      <c r="B110" s="12" t="s">
        <v>23</v>
      </c>
      <c r="C110" s="11" t="s">
        <v>24</v>
      </c>
      <c r="D110" s="11" t="s">
        <v>25</v>
      </c>
      <c r="E110" s="11" t="s">
        <v>26</v>
      </c>
      <c r="F110" s="11" t="s">
        <v>27</v>
      </c>
      <c r="G110" s="11" t="s">
        <v>28</v>
      </c>
      <c r="H110" s="155" t="s">
        <v>29</v>
      </c>
    </row>
    <row r="111" spans="1:8" x14ac:dyDescent="0.25">
      <c r="A111" s="319">
        <v>1807</v>
      </c>
      <c r="B111" s="16">
        <f t="shared" ref="B111:F120" si="56">B76/$E76</f>
        <v>0.59108282036001902</v>
      </c>
      <c r="C111" s="16">
        <f t="shared" si="56"/>
        <v>0.76587509529817932</v>
      </c>
      <c r="D111" s="16">
        <f t="shared" si="56"/>
        <v>1.0413552483079371</v>
      </c>
      <c r="E111" s="16">
        <f t="shared" si="56"/>
        <v>1</v>
      </c>
      <c r="F111" s="16">
        <f t="shared" si="56"/>
        <v>0.99968971911589921</v>
      </c>
      <c r="G111" s="16">
        <f t="shared" ref="G111" si="57">G76/$E76</f>
        <v>1.0525733005296747</v>
      </c>
      <c r="H111" s="156">
        <f t="shared" ref="H111:H140" si="58">H76/$E76</f>
        <v>1.5238054019502418</v>
      </c>
    </row>
    <row r="112" spans="1:8" x14ac:dyDescent="0.25">
      <c r="A112" s="319">
        <v>1812</v>
      </c>
      <c r="B112" s="16">
        <f t="shared" si="56"/>
        <v>0.42857546552307868</v>
      </c>
      <c r="C112" s="16">
        <f t="shared" si="56"/>
        <v>1.3176562464733101</v>
      </c>
      <c r="D112" s="16">
        <f t="shared" si="56"/>
        <v>1.0887538652522288</v>
      </c>
      <c r="E112" s="16">
        <f t="shared" si="56"/>
        <v>1</v>
      </c>
      <c r="F112" s="16">
        <f t="shared" si="56"/>
        <v>1.0867577022909378</v>
      </c>
      <c r="G112" s="16">
        <f t="shared" ref="G112" si="59">G77/$E77</f>
        <v>1.2393562803295339</v>
      </c>
      <c r="H112" s="156">
        <f t="shared" si="58"/>
        <v>2.4142123913779483</v>
      </c>
    </row>
    <row r="113" spans="1:8" x14ac:dyDescent="0.25">
      <c r="A113" s="319">
        <v>1817</v>
      </c>
      <c r="B113" s="16">
        <f t="shared" si="56"/>
        <v>0.25376085671372167</v>
      </c>
      <c r="C113" s="16">
        <f t="shared" si="56"/>
        <v>0.22131035336559654</v>
      </c>
      <c r="D113" s="16">
        <f t="shared" si="56"/>
        <v>0.27528711733052491</v>
      </c>
      <c r="E113" s="16">
        <f t="shared" si="56"/>
        <v>1</v>
      </c>
      <c r="F113" s="16">
        <f t="shared" si="56"/>
        <v>0.54440395606939407</v>
      </c>
      <c r="G113" s="16">
        <f t="shared" ref="G113" si="60">G78/$E78</f>
        <v>0.59330614266141213</v>
      </c>
      <c r="H113" s="156">
        <f t="shared" si="58"/>
        <v>0.59693056171780323</v>
      </c>
    </row>
    <row r="114" spans="1:8" x14ac:dyDescent="0.25">
      <c r="A114" s="319">
        <v>1822</v>
      </c>
      <c r="B114" s="16">
        <f t="shared" si="56"/>
        <v>0.3952350123009194</v>
      </c>
      <c r="C114" s="16">
        <f t="shared" si="56"/>
        <v>0.3645220341479698</v>
      </c>
      <c r="D114" s="16">
        <f t="shared" si="56"/>
        <v>0.54681156131987507</v>
      </c>
      <c r="E114" s="16">
        <f t="shared" si="56"/>
        <v>1</v>
      </c>
      <c r="F114" s="16">
        <f t="shared" si="56"/>
        <v>0.93517754069519499</v>
      </c>
      <c r="G114" s="16">
        <f t="shared" ref="G114" si="61">G79/$E79</f>
        <v>0.57322616704303964</v>
      </c>
      <c r="H114" s="156">
        <f t="shared" si="58"/>
        <v>0.68066718380816504</v>
      </c>
    </row>
    <row r="115" spans="1:8" x14ac:dyDescent="0.25">
      <c r="A115" s="319">
        <v>1827</v>
      </c>
      <c r="B115" s="16">
        <f t="shared" si="56"/>
        <v>0.34501507309944596</v>
      </c>
      <c r="C115" s="16">
        <f t="shared" si="56"/>
        <v>0.49901933065663334</v>
      </c>
      <c r="D115" s="16">
        <f t="shared" si="56"/>
        <v>0.56151253425677849</v>
      </c>
      <c r="E115" s="16">
        <f t="shared" si="56"/>
        <v>1</v>
      </c>
      <c r="F115" s="16">
        <f t="shared" si="56"/>
        <v>0.86156017044260014</v>
      </c>
      <c r="G115" s="16">
        <f t="shared" ref="G115" si="62">G80/$E80</f>
        <v>0.86645217521042817</v>
      </c>
      <c r="H115" s="156">
        <f t="shared" si="58"/>
        <v>0.60221165667055099</v>
      </c>
    </row>
    <row r="116" spans="1:8" x14ac:dyDescent="0.25">
      <c r="A116" s="319">
        <v>1832</v>
      </c>
      <c r="B116" s="16">
        <f t="shared" si="56"/>
        <v>0.63735129640081134</v>
      </c>
      <c r="C116" s="16">
        <f t="shared" si="56"/>
        <v>0.62673091149708382</v>
      </c>
      <c r="D116" s="16">
        <f t="shared" si="56"/>
        <v>0.73109243697478987</v>
      </c>
      <c r="E116" s="16">
        <f t="shared" si="56"/>
        <v>1</v>
      </c>
      <c r="F116" s="16">
        <f t="shared" si="56"/>
        <v>1.0518318488589569</v>
      </c>
      <c r="G116" s="16">
        <f t="shared" ref="G116" si="63">G81/$E81</f>
        <v>0.93438729120163022</v>
      </c>
      <c r="H116" s="156">
        <f t="shared" si="58"/>
        <v>1.027923308292146</v>
      </c>
    </row>
    <row r="117" spans="1:8" x14ac:dyDescent="0.25">
      <c r="A117" s="319">
        <v>1837</v>
      </c>
      <c r="B117" s="16">
        <f t="shared" si="56"/>
        <v>0.51152738469214798</v>
      </c>
      <c r="C117" s="16">
        <f t="shared" si="56"/>
        <v>0.58964182549795852</v>
      </c>
      <c r="D117" s="16">
        <f t="shared" si="56"/>
        <v>0.8689123057522965</v>
      </c>
      <c r="E117" s="16">
        <f t="shared" si="56"/>
        <v>1</v>
      </c>
      <c r="F117" s="16">
        <f t="shared" si="56"/>
        <v>1.2125425934152265</v>
      </c>
      <c r="G117" s="16">
        <f t="shared" ref="G117" si="64">G82/$E82</f>
        <v>1.3150275507363838</v>
      </c>
      <c r="H117" s="156">
        <f t="shared" si="58"/>
        <v>1.2788355472011843</v>
      </c>
    </row>
    <row r="118" spans="1:8" x14ac:dyDescent="0.25">
      <c r="A118" s="319">
        <v>1842</v>
      </c>
      <c r="B118" s="16">
        <f t="shared" si="56"/>
        <v>0.32695712644579361</v>
      </c>
      <c r="C118" s="16">
        <f t="shared" si="56"/>
        <v>0.4252809773956796</v>
      </c>
      <c r="D118" s="16">
        <f t="shared" si="56"/>
        <v>0.49691370860618622</v>
      </c>
      <c r="E118" s="16">
        <f t="shared" si="56"/>
        <v>1</v>
      </c>
      <c r="F118" s="16">
        <f t="shared" si="56"/>
        <v>0.97840970941522842</v>
      </c>
      <c r="G118" s="16">
        <f t="shared" ref="G118" si="65">G83/$E83</f>
        <v>1.9175504202587799</v>
      </c>
      <c r="H118" s="156">
        <f t="shared" si="58"/>
        <v>1.3132152268102033</v>
      </c>
    </row>
    <row r="119" spans="1:8" x14ac:dyDescent="0.25">
      <c r="A119" s="319">
        <v>1847</v>
      </c>
      <c r="B119" s="16">
        <f t="shared" si="56"/>
        <v>0.42510650597905902</v>
      </c>
      <c r="C119" s="16">
        <f t="shared" si="56"/>
        <v>0.58143707141564793</v>
      </c>
      <c r="D119" s="16">
        <f t="shared" si="56"/>
        <v>0.7082162686694482</v>
      </c>
      <c r="E119" s="16">
        <f t="shared" si="56"/>
        <v>1</v>
      </c>
      <c r="F119" s="16">
        <f t="shared" si="56"/>
        <v>1.6159351743840149</v>
      </c>
      <c r="G119" s="16">
        <f t="shared" ref="G119" si="66">G84/$E84</f>
        <v>1.910708842726488</v>
      </c>
      <c r="H119" s="156">
        <f t="shared" si="58"/>
        <v>1.6677899078895109</v>
      </c>
    </row>
    <row r="120" spans="1:8" x14ac:dyDescent="0.25">
      <c r="A120" s="319">
        <v>1852</v>
      </c>
      <c r="B120" s="16">
        <f t="shared" si="56"/>
        <v>0.54907589565189707</v>
      </c>
      <c r="C120" s="16">
        <f t="shared" si="56"/>
        <v>0.35744377213146011</v>
      </c>
      <c r="D120" s="16">
        <f t="shared" si="56"/>
        <v>0.71554084947864882</v>
      </c>
      <c r="E120" s="16">
        <f t="shared" si="56"/>
        <v>1</v>
      </c>
      <c r="F120" s="16">
        <f t="shared" si="56"/>
        <v>1.7800401758553281</v>
      </c>
      <c r="G120" s="16">
        <f t="shared" ref="G120" si="67">G85/$E85</f>
        <v>1.9381852209799919</v>
      </c>
      <c r="H120" s="156">
        <f t="shared" si="58"/>
        <v>3.2968355759500705</v>
      </c>
    </row>
    <row r="121" spans="1:8" x14ac:dyDescent="0.25">
      <c r="A121" s="319">
        <v>1857</v>
      </c>
      <c r="B121" s="16">
        <f t="shared" ref="B121:F130" si="68">B86/$E86</f>
        <v>0.27858120070295606</v>
      </c>
      <c r="C121" s="16">
        <f t="shared" si="68"/>
        <v>0.30946241112891082</v>
      </c>
      <c r="D121" s="16">
        <f t="shared" si="68"/>
        <v>0.48542767901611439</v>
      </c>
      <c r="E121" s="16">
        <f t="shared" si="68"/>
        <v>1</v>
      </c>
      <c r="F121" s="16">
        <f t="shared" si="68"/>
        <v>1.2286947813152596</v>
      </c>
      <c r="G121" s="16">
        <f t="shared" ref="G121" si="69">G86/$E86</f>
        <v>1.2933932503054937</v>
      </c>
      <c r="H121" s="156">
        <f t="shared" si="58"/>
        <v>2.0021662022989779</v>
      </c>
    </row>
    <row r="122" spans="1:8" x14ac:dyDescent="0.25">
      <c r="A122" s="319">
        <v>1862</v>
      </c>
      <c r="B122" s="16">
        <f t="shared" si="68"/>
        <v>0.30899030483513756</v>
      </c>
      <c r="C122" s="16">
        <f t="shared" si="68"/>
        <v>0.32127572799971321</v>
      </c>
      <c r="D122" s="16">
        <f t="shared" si="68"/>
        <v>0.51394502139131659</v>
      </c>
      <c r="E122" s="16">
        <f t="shared" si="68"/>
        <v>1</v>
      </c>
      <c r="F122" s="16">
        <f t="shared" si="68"/>
        <v>1.2022729816732336</v>
      </c>
      <c r="G122" s="16">
        <f t="shared" ref="G122" si="70">G87/$E87</f>
        <v>1.834977939095197</v>
      </c>
      <c r="H122" s="156">
        <f t="shared" si="58"/>
        <v>1.4346630635151829</v>
      </c>
    </row>
    <row r="123" spans="1:8" x14ac:dyDescent="0.25">
      <c r="A123" s="319">
        <v>1867</v>
      </c>
      <c r="B123" s="16">
        <f t="shared" si="68"/>
        <v>0.55476763919841998</v>
      </c>
      <c r="C123" s="16">
        <f t="shared" si="68"/>
        <v>0.39427915726315849</v>
      </c>
      <c r="D123" s="16">
        <f t="shared" si="68"/>
        <v>0.70539125578503969</v>
      </c>
      <c r="E123" s="16">
        <f t="shared" si="68"/>
        <v>1</v>
      </c>
      <c r="F123" s="16">
        <f t="shared" si="68"/>
        <v>1.9650468520560807</v>
      </c>
      <c r="G123" s="16">
        <f t="shared" ref="G123" si="71">G88/$E88</f>
        <v>2.4107439744720156</v>
      </c>
      <c r="H123" s="156">
        <f t="shared" si="58"/>
        <v>2.9474983632262584</v>
      </c>
    </row>
    <row r="124" spans="1:8" x14ac:dyDescent="0.25">
      <c r="A124" s="319">
        <v>1872</v>
      </c>
      <c r="B124" s="16">
        <f t="shared" si="68"/>
        <v>0.47375247381972252</v>
      </c>
      <c r="C124" s="16">
        <f t="shared" si="68"/>
        <v>0.43447615168944403</v>
      </c>
      <c r="D124" s="16">
        <f t="shared" si="68"/>
        <v>1.1699756005829192</v>
      </c>
      <c r="E124" s="16">
        <f t="shared" si="68"/>
        <v>1</v>
      </c>
      <c r="F124" s="16">
        <f t="shared" si="68"/>
        <v>1.694822497320557</v>
      </c>
      <c r="G124" s="16">
        <f t="shared" ref="G124" si="72">G89/$E89</f>
        <v>1.9137780979179695</v>
      </c>
      <c r="H124" s="156">
        <f t="shared" si="58"/>
        <v>1.976461483052659</v>
      </c>
    </row>
    <row r="125" spans="1:8" x14ac:dyDescent="0.25">
      <c r="A125" s="319">
        <v>1877</v>
      </c>
      <c r="B125" s="16">
        <f t="shared" si="68"/>
        <v>0.56226272519712805</v>
      </c>
      <c r="C125" s="16">
        <f t="shared" si="68"/>
        <v>0.73343801192226288</v>
      </c>
      <c r="D125" s="16">
        <f t="shared" si="68"/>
        <v>0.62654677783210522</v>
      </c>
      <c r="E125" s="16">
        <f t="shared" si="68"/>
        <v>1</v>
      </c>
      <c r="F125" s="16">
        <f t="shared" si="68"/>
        <v>1.9696619191968676</v>
      </c>
      <c r="G125" s="16">
        <f t="shared" ref="G125" si="73">G90/$E90</f>
        <v>2.6565758194081823</v>
      </c>
      <c r="H125" s="156">
        <f t="shared" si="58"/>
        <v>4.2993375042543587</v>
      </c>
    </row>
    <row r="126" spans="1:8" x14ac:dyDescent="0.25">
      <c r="A126" s="319">
        <v>1882</v>
      </c>
      <c r="B126" s="16">
        <f t="shared" si="68"/>
        <v>0.34347791816049439</v>
      </c>
      <c r="C126" s="16">
        <f t="shared" si="68"/>
        <v>0.35360438670008648</v>
      </c>
      <c r="D126" s="16">
        <f t="shared" si="68"/>
        <v>0.60539370522969349</v>
      </c>
      <c r="E126" s="16">
        <f t="shared" si="68"/>
        <v>1</v>
      </c>
      <c r="F126" s="16">
        <f t="shared" si="68"/>
        <v>1.3926269850261415</v>
      </c>
      <c r="G126" s="16">
        <f t="shared" ref="G126" si="74">G91/$E91</f>
        <v>1.8925066821524541</v>
      </c>
      <c r="H126" s="156">
        <f t="shared" si="58"/>
        <v>2.3959713359731794</v>
      </c>
    </row>
    <row r="127" spans="1:8" x14ac:dyDescent="0.25">
      <c r="A127" s="319">
        <v>1887</v>
      </c>
      <c r="B127" s="16">
        <f t="shared" si="68"/>
        <v>0.39885189840906027</v>
      </c>
      <c r="C127" s="16">
        <f t="shared" si="68"/>
        <v>0.33120689618645782</v>
      </c>
      <c r="D127" s="16">
        <f t="shared" si="68"/>
        <v>0.6338002314696829</v>
      </c>
      <c r="E127" s="16">
        <f t="shared" si="68"/>
        <v>1</v>
      </c>
      <c r="F127" s="16">
        <f t="shared" si="68"/>
        <v>1.5197902591067194</v>
      </c>
      <c r="G127" s="16">
        <f t="shared" ref="G127" si="75">G92/$E92</f>
        <v>2.3268049345139192</v>
      </c>
      <c r="H127" s="156">
        <f t="shared" si="58"/>
        <v>2.9481316742720338</v>
      </c>
    </row>
    <row r="128" spans="1:8" x14ac:dyDescent="0.25">
      <c r="A128" s="319">
        <v>1892</v>
      </c>
      <c r="B128" s="16">
        <f t="shared" si="68"/>
        <v>0.44859345285510693</v>
      </c>
      <c r="C128" s="16">
        <f t="shared" si="68"/>
        <v>0.44715809022143777</v>
      </c>
      <c r="D128" s="16">
        <f t="shared" si="68"/>
        <v>0.47124442085614754</v>
      </c>
      <c r="E128" s="16">
        <f t="shared" si="68"/>
        <v>1</v>
      </c>
      <c r="F128" s="16">
        <f t="shared" si="68"/>
        <v>2.1434479654935705</v>
      </c>
      <c r="G128" s="16">
        <f t="shared" ref="G128" si="76">G93/$E93</f>
        <v>1.6931212158901991</v>
      </c>
      <c r="H128" s="156">
        <f t="shared" si="58"/>
        <v>3.7811750832895803</v>
      </c>
    </row>
    <row r="129" spans="1:8" x14ac:dyDescent="0.25">
      <c r="A129" s="319">
        <v>1897</v>
      </c>
      <c r="B129" s="16">
        <f t="shared" si="68"/>
        <v>0.16716542995393679</v>
      </c>
      <c r="C129" s="16">
        <f t="shared" si="68"/>
        <v>0.28379177346440648</v>
      </c>
      <c r="D129" s="16">
        <f t="shared" si="68"/>
        <v>0.56921931107046508</v>
      </c>
      <c r="E129" s="16">
        <f t="shared" si="68"/>
        <v>1</v>
      </c>
      <c r="F129" s="16">
        <f t="shared" si="68"/>
        <v>1.4575192235931755</v>
      </c>
      <c r="G129" s="16">
        <f t="shared" ref="G129" si="77">G94/$E94</f>
        <v>1.8755375571202231</v>
      </c>
      <c r="H129" s="156">
        <f t="shared" si="58"/>
        <v>2.2014332817441629</v>
      </c>
    </row>
    <row r="130" spans="1:8" x14ac:dyDescent="0.25">
      <c r="A130" s="319">
        <v>1902</v>
      </c>
      <c r="B130" s="16">
        <f t="shared" si="68"/>
        <v>0.49803371174587319</v>
      </c>
      <c r="C130" s="16">
        <f t="shared" si="68"/>
        <v>0.3285141113585659</v>
      </c>
      <c r="D130" s="16">
        <f t="shared" si="68"/>
        <v>0.58710513917509122</v>
      </c>
      <c r="E130" s="16">
        <f t="shared" si="68"/>
        <v>1</v>
      </c>
      <c r="F130" s="16">
        <f t="shared" si="68"/>
        <v>1.9383552233451302</v>
      </c>
      <c r="G130" s="16">
        <f>G95/$E95</f>
        <v>2.4466574078717453</v>
      </c>
      <c r="H130" s="156">
        <f t="shared" si="58"/>
        <v>3.4842501676057998</v>
      </c>
    </row>
    <row r="131" spans="1:8" x14ac:dyDescent="0.25">
      <c r="A131" s="340">
        <v>1907</v>
      </c>
      <c r="B131" s="16">
        <f t="shared" ref="B131:F140" si="78">B96/$E96</f>
        <v>0.51272026137400051</v>
      </c>
      <c r="C131" s="16">
        <f t="shared" si="78"/>
        <v>0.2859105770246565</v>
      </c>
      <c r="D131" s="16">
        <f t="shared" si="78"/>
        <v>0.5002945346472234</v>
      </c>
      <c r="E131" s="16">
        <f t="shared" si="78"/>
        <v>1</v>
      </c>
      <c r="F131" s="16">
        <f t="shared" si="78"/>
        <v>1.8548058720943552</v>
      </c>
      <c r="G131" s="16">
        <f>G96/$E96</f>
        <v>2.8655594352000415</v>
      </c>
      <c r="H131" s="156">
        <f t="shared" si="58"/>
        <v>4.0368523300488359</v>
      </c>
    </row>
    <row r="132" spans="1:8" x14ac:dyDescent="0.25">
      <c r="A132" s="319">
        <v>1912</v>
      </c>
      <c r="B132" s="16">
        <f t="shared" si="78"/>
        <v>0.26000752603059379</v>
      </c>
      <c r="C132" s="16">
        <f t="shared" si="78"/>
        <v>0.31074913980762797</v>
      </c>
      <c r="D132" s="16">
        <f t="shared" si="78"/>
        <v>0.52508990142079315</v>
      </c>
      <c r="E132" s="16">
        <f t="shared" si="78"/>
        <v>1</v>
      </c>
      <c r="F132" s="16">
        <f t="shared" si="78"/>
        <v>2.0662578170407957</v>
      </c>
      <c r="G132" s="16">
        <f>G97/$E97</f>
        <v>2.5276147950016639</v>
      </c>
      <c r="H132" s="156">
        <f t="shared" si="58"/>
        <v>3.4514504071317189</v>
      </c>
    </row>
    <row r="133" spans="1:8" x14ac:dyDescent="0.25">
      <c r="A133" s="319">
        <v>1922</v>
      </c>
      <c r="B133" s="16">
        <f t="shared" si="78"/>
        <v>0.70626817894767568</v>
      </c>
      <c r="C133" s="16">
        <f t="shared" si="78"/>
        <v>0.58655163567801849</v>
      </c>
      <c r="D133" s="16">
        <f t="shared" si="78"/>
        <v>0.880575875675502</v>
      </c>
      <c r="E133" s="16">
        <f t="shared" si="78"/>
        <v>1</v>
      </c>
      <c r="F133" s="16">
        <f t="shared" si="78"/>
        <v>1.7291135367940822</v>
      </c>
      <c r="G133" s="16">
        <f>G98/$E98</f>
        <v>3.4538243231012449</v>
      </c>
      <c r="H133" s="156">
        <f t="shared" si="58"/>
        <v>3.9556356739302778</v>
      </c>
    </row>
    <row r="134" spans="1:8" x14ac:dyDescent="0.25">
      <c r="A134" s="319">
        <v>1927</v>
      </c>
      <c r="B134" s="16">
        <f t="shared" si="78"/>
        <v>0.34904488831377584</v>
      </c>
      <c r="C134" s="16">
        <f t="shared" si="78"/>
        <v>0.39568591452197416</v>
      </c>
      <c r="D134" s="16">
        <f t="shared" si="78"/>
        <v>0.61751523496687566</v>
      </c>
      <c r="E134" s="16">
        <f t="shared" si="78"/>
        <v>1</v>
      </c>
      <c r="F134" s="16">
        <f t="shared" si="78"/>
        <v>1.3070389602250314</v>
      </c>
      <c r="G134" s="16">
        <f t="shared" ref="G134" si="79">G99/$E99</f>
        <v>1.5804195191907127</v>
      </c>
      <c r="H134" s="156">
        <f t="shared" si="58"/>
        <v>2.3630834540702157</v>
      </c>
    </row>
    <row r="135" spans="1:8" x14ac:dyDescent="0.25">
      <c r="A135" s="319">
        <v>1932</v>
      </c>
      <c r="B135" s="16">
        <f t="shared" si="78"/>
        <v>0.51622488188500337</v>
      </c>
      <c r="C135" s="16">
        <f t="shared" si="78"/>
        <v>0.60587789138710324</v>
      </c>
      <c r="D135" s="16">
        <f t="shared" si="78"/>
        <v>0.63295939125004386</v>
      </c>
      <c r="E135" s="16">
        <f t="shared" si="78"/>
        <v>1</v>
      </c>
      <c r="F135" s="16">
        <f t="shared" si="78"/>
        <v>2.5703808740612808</v>
      </c>
      <c r="G135" s="16">
        <f t="shared" ref="G135" si="80">G100/$E100</f>
        <v>2.7639747370966625</v>
      </c>
      <c r="H135" s="156">
        <f t="shared" si="58"/>
        <v>3.2227844292247796</v>
      </c>
    </row>
    <row r="136" spans="1:8" x14ac:dyDescent="0.25">
      <c r="A136" s="319">
        <v>1937</v>
      </c>
      <c r="B136" s="16">
        <f t="shared" si="78"/>
        <v>0.5014926825243754</v>
      </c>
      <c r="C136" s="16">
        <f t="shared" si="78"/>
        <v>0.62134704129277607</v>
      </c>
      <c r="D136" s="16">
        <f t="shared" si="78"/>
        <v>1.3331621005898966</v>
      </c>
      <c r="E136" s="16">
        <f t="shared" si="78"/>
        <v>1</v>
      </c>
      <c r="F136" s="16">
        <f t="shared" si="78"/>
        <v>1.6096274831666537</v>
      </c>
      <c r="G136" s="16">
        <f>G101/$E101</f>
        <v>2.4166660829186775</v>
      </c>
      <c r="H136" s="156">
        <f t="shared" si="58"/>
        <v>3.3080539320875371</v>
      </c>
    </row>
    <row r="137" spans="1:8" x14ac:dyDescent="0.25">
      <c r="A137" s="375">
        <v>1942</v>
      </c>
      <c r="B137" s="16">
        <f t="shared" si="78"/>
        <v>0.25344043994155957</v>
      </c>
      <c r="C137" s="16">
        <f t="shared" si="78"/>
        <v>0.54541488591831999</v>
      </c>
      <c r="D137" s="16">
        <f t="shared" si="78"/>
        <v>0.66338667613364821</v>
      </c>
      <c r="E137" s="16">
        <f t="shared" si="78"/>
        <v>1</v>
      </c>
      <c r="F137" s="16">
        <f t="shared" si="78"/>
        <v>1.4865539276595163</v>
      </c>
      <c r="G137" s="16">
        <f>G102/$E102</f>
        <v>1.8257414285129103</v>
      </c>
      <c r="H137" s="156">
        <f t="shared" si="58"/>
        <v>2.9314533637369089</v>
      </c>
    </row>
    <row r="138" spans="1:8" x14ac:dyDescent="0.25">
      <c r="A138" s="319">
        <v>1947</v>
      </c>
      <c r="B138" s="16">
        <f t="shared" si="78"/>
        <v>0.64593201951005186</v>
      </c>
      <c r="C138" s="16">
        <f t="shared" si="78"/>
        <v>0.54756429207408641</v>
      </c>
      <c r="D138" s="16">
        <f t="shared" si="78"/>
        <v>0.77879574027157739</v>
      </c>
      <c r="E138" s="16">
        <f t="shared" si="78"/>
        <v>1</v>
      </c>
      <c r="F138" s="16">
        <f t="shared" si="78"/>
        <v>1.1445819133339556</v>
      </c>
      <c r="G138" s="16">
        <f t="shared" ref="G138" si="81">G103/$E103</f>
        <v>1.7875114810923838</v>
      </c>
      <c r="H138" s="156">
        <f t="shared" si="58"/>
        <v>2.7673408833792363</v>
      </c>
    </row>
    <row r="139" spans="1:8" x14ac:dyDescent="0.25">
      <c r="A139" s="319">
        <v>1952</v>
      </c>
      <c r="B139" s="16">
        <f t="shared" si="78"/>
        <v>0.50265779681898948</v>
      </c>
      <c r="C139" s="16">
        <f t="shared" si="78"/>
        <v>0.58195200624067456</v>
      </c>
      <c r="D139" s="16">
        <f t="shared" si="78"/>
        <v>0.84775478111205349</v>
      </c>
      <c r="E139" s="16">
        <f t="shared" si="78"/>
        <v>1</v>
      </c>
      <c r="F139" s="16">
        <f t="shared" si="78"/>
        <v>1.3475628556039152</v>
      </c>
      <c r="G139" s="16">
        <f t="shared" ref="G139:G140" si="82">G104/$E104</f>
        <v>1.8058339163328607</v>
      </c>
      <c r="H139" s="156">
        <f t="shared" si="58"/>
        <v>3.1990508974065293</v>
      </c>
    </row>
    <row r="140" spans="1:8" x14ac:dyDescent="0.25">
      <c r="A140" s="440">
        <v>1957</v>
      </c>
      <c r="B140" s="16">
        <f t="shared" si="78"/>
        <v>0.27007885086257183</v>
      </c>
      <c r="C140" s="16">
        <f t="shared" si="78"/>
        <v>0.68702876537422874</v>
      </c>
      <c r="D140" s="16">
        <f t="shared" si="78"/>
        <v>0.57439089376623753</v>
      </c>
      <c r="E140" s="16">
        <f t="shared" si="78"/>
        <v>1</v>
      </c>
      <c r="F140" s="16">
        <f t="shared" si="78"/>
        <v>1.233750414126666</v>
      </c>
      <c r="G140" s="16">
        <f t="shared" si="82"/>
        <v>1.4815967407050219</v>
      </c>
      <c r="H140" s="156">
        <f t="shared" si="58"/>
        <v>2.1041125176066471</v>
      </c>
    </row>
    <row r="141" spans="1:8" x14ac:dyDescent="0.25">
      <c r="A141" s="165"/>
      <c r="B141" s="44"/>
      <c r="C141" s="41"/>
      <c r="D141" s="41"/>
      <c r="E141" s="41"/>
      <c r="F141" s="41"/>
      <c r="G141" s="41"/>
      <c r="H141" s="141"/>
    </row>
    <row r="142" spans="1:8" x14ac:dyDescent="0.25">
      <c r="A142" s="594"/>
      <c r="B142" s="559" t="s">
        <v>106</v>
      </c>
      <c r="C142" s="557"/>
      <c r="D142" s="558"/>
      <c r="E142" s="558"/>
      <c r="F142" s="558"/>
      <c r="G142" s="558"/>
      <c r="H142" s="563"/>
    </row>
    <row r="143" spans="1:8" x14ac:dyDescent="0.25">
      <c r="A143" s="595"/>
      <c r="B143" s="561"/>
      <c r="C143" s="508"/>
      <c r="D143" s="508"/>
      <c r="E143" s="508"/>
      <c r="F143" s="508"/>
      <c r="G143" s="508"/>
      <c r="H143" s="564"/>
    </row>
    <row r="144" spans="1:8" x14ac:dyDescent="0.25">
      <c r="A144" s="596"/>
      <c r="B144" s="12" t="s">
        <v>23</v>
      </c>
      <c r="C144" s="11" t="s">
        <v>24</v>
      </c>
      <c r="D144" s="11" t="s">
        <v>25</v>
      </c>
      <c r="E144" s="11" t="s">
        <v>26</v>
      </c>
      <c r="F144" s="11" t="s">
        <v>27</v>
      </c>
      <c r="G144" s="11" t="s">
        <v>28</v>
      </c>
      <c r="H144" s="155" t="s">
        <v>29</v>
      </c>
    </row>
    <row r="145" spans="1:8" x14ac:dyDescent="0.25">
      <c r="A145" s="319">
        <v>1807</v>
      </c>
      <c r="B145" s="17">
        <f t="shared" ref="B145:H146" si="83">B180/B248</f>
        <v>7.858861267040898E-2</v>
      </c>
      <c r="C145" s="17">
        <f t="shared" si="83"/>
        <v>0.2674285714285714</v>
      </c>
      <c r="D145" s="17">
        <f t="shared" si="83"/>
        <v>0.36756756756756759</v>
      </c>
      <c r="E145" s="17">
        <f t="shared" si="83"/>
        <v>0.42399267399267399</v>
      </c>
      <c r="F145" s="17">
        <f t="shared" si="83"/>
        <v>0.29725931131412509</v>
      </c>
      <c r="G145" s="17">
        <f t="shared" si="83"/>
        <v>0.3938161106590724</v>
      </c>
      <c r="H145" s="156">
        <f t="shared" si="83"/>
        <v>0.38398357289527718</v>
      </c>
    </row>
    <row r="146" spans="1:8" x14ac:dyDescent="0.25">
      <c r="A146" s="319">
        <v>1812</v>
      </c>
      <c r="B146" s="17">
        <f t="shared" si="83"/>
        <v>9.9667774086378738E-2</v>
      </c>
      <c r="C146" s="17">
        <f t="shared" si="83"/>
        <v>0.24327485380116959</v>
      </c>
      <c r="D146" s="17">
        <f t="shared" si="83"/>
        <v>0.41379310344827586</v>
      </c>
      <c r="E146" s="17">
        <f t="shared" si="83"/>
        <v>0.42060491493383745</v>
      </c>
      <c r="F146" s="17">
        <f t="shared" si="83"/>
        <v>0.39236861051115912</v>
      </c>
      <c r="G146" s="17">
        <f t="shared" si="83"/>
        <v>0.40542763157894735</v>
      </c>
      <c r="H146" s="156">
        <f t="shared" si="83"/>
        <v>0.47530864197530864</v>
      </c>
    </row>
    <row r="147" spans="1:8" x14ac:dyDescent="0.25">
      <c r="A147" s="319">
        <v>1817</v>
      </c>
      <c r="B147" s="17">
        <f t="shared" ref="B147:H147" si="84">B182/B250</f>
        <v>0.12542372881355932</v>
      </c>
      <c r="C147" s="17">
        <f t="shared" si="84"/>
        <v>0.2450388265746333</v>
      </c>
      <c r="D147" s="17">
        <f t="shared" si="84"/>
        <v>0.28112449799196787</v>
      </c>
      <c r="E147" s="17">
        <f t="shared" si="84"/>
        <v>0.3140893470790378</v>
      </c>
      <c r="F147" s="17">
        <f t="shared" si="84"/>
        <v>0.30939226519337015</v>
      </c>
      <c r="G147" s="17">
        <f t="shared" si="84"/>
        <v>0.30483764082173626</v>
      </c>
      <c r="H147" s="156">
        <f t="shared" si="84"/>
        <v>0.33977455716586152</v>
      </c>
    </row>
    <row r="148" spans="1:8" x14ac:dyDescent="0.25">
      <c r="A148" s="319">
        <v>1822</v>
      </c>
      <c r="B148" s="17">
        <f t="shared" ref="B148:H148" si="85">B183/B251</f>
        <v>0.14053579270970576</v>
      </c>
      <c r="C148" s="17">
        <f t="shared" si="85"/>
        <v>0.27516778523489932</v>
      </c>
      <c r="D148" s="17">
        <f t="shared" si="85"/>
        <v>0.31549520766773165</v>
      </c>
      <c r="E148" s="17">
        <f t="shared" si="85"/>
        <v>0.3297224102911307</v>
      </c>
      <c r="F148" s="17">
        <f t="shared" si="85"/>
        <v>0.3541092112520684</v>
      </c>
      <c r="G148" s="17">
        <f t="shared" si="85"/>
        <v>0.34407294832826746</v>
      </c>
      <c r="H148" s="156">
        <f t="shared" si="85"/>
        <v>0.42358078602620086</v>
      </c>
    </row>
    <row r="149" spans="1:8" x14ac:dyDescent="0.25">
      <c r="A149" s="319">
        <v>1827</v>
      </c>
      <c r="B149" s="17">
        <f t="shared" ref="B149:H149" si="86">B184/B252</f>
        <v>0.11851851851851852</v>
      </c>
      <c r="C149" s="17">
        <f t="shared" si="86"/>
        <v>0.25642909625275534</v>
      </c>
      <c r="D149" s="17">
        <f t="shared" si="86"/>
        <v>0.25687352710133543</v>
      </c>
      <c r="E149" s="17">
        <f t="shared" si="86"/>
        <v>0.30990864371047083</v>
      </c>
      <c r="F149" s="17">
        <f t="shared" si="86"/>
        <v>0.29956427015250547</v>
      </c>
      <c r="G149" s="17">
        <f t="shared" si="86"/>
        <v>0.334941050375134</v>
      </c>
      <c r="H149" s="156">
        <f t="shared" si="86"/>
        <v>0.43308270676691729</v>
      </c>
    </row>
    <row r="150" spans="1:8" x14ac:dyDescent="0.25">
      <c r="A150" s="319">
        <v>1832</v>
      </c>
      <c r="B150" s="17">
        <f t="shared" ref="B150:H150" si="87">B185/B253</f>
        <v>9.970089730807577E-2</v>
      </c>
      <c r="C150" s="17">
        <f t="shared" si="87"/>
        <v>0.22584822584822584</v>
      </c>
      <c r="D150" s="17">
        <f t="shared" si="87"/>
        <v>0.23234304932735425</v>
      </c>
      <c r="E150" s="17">
        <f t="shared" si="87"/>
        <v>0.22783805239481345</v>
      </c>
      <c r="F150" s="17">
        <f t="shared" si="87"/>
        <v>0.23953377735490008</v>
      </c>
      <c r="G150" s="17">
        <f t="shared" si="87"/>
        <v>0.25859154929577466</v>
      </c>
      <c r="H150" s="156">
        <f t="shared" si="87"/>
        <v>0.3589511754068716</v>
      </c>
    </row>
    <row r="151" spans="1:8" x14ac:dyDescent="0.25">
      <c r="A151" s="319">
        <v>1837</v>
      </c>
      <c r="B151" s="17">
        <f t="shared" ref="B151:H151" si="88">B186/B254</f>
        <v>0.13029547881808473</v>
      </c>
      <c r="C151" s="17">
        <f t="shared" si="88"/>
        <v>0.26371511068334935</v>
      </c>
      <c r="D151" s="17">
        <f t="shared" si="88"/>
        <v>0.31744312026002169</v>
      </c>
      <c r="E151" s="17">
        <f t="shared" si="88"/>
        <v>0.31355470876428959</v>
      </c>
      <c r="F151" s="17">
        <f t="shared" si="88"/>
        <v>0.34094903339191562</v>
      </c>
      <c r="G151" s="17">
        <f t="shared" si="88"/>
        <v>0.3459227467811159</v>
      </c>
      <c r="H151" s="156">
        <f t="shared" si="88"/>
        <v>0.460093896713615</v>
      </c>
    </row>
    <row r="152" spans="1:8" x14ac:dyDescent="0.25">
      <c r="A152" s="319">
        <v>1842</v>
      </c>
      <c r="B152" s="17">
        <f t="shared" ref="B152:H152" si="89">B187/B255</f>
        <v>0.12285539215686274</v>
      </c>
      <c r="C152" s="17">
        <f t="shared" si="89"/>
        <v>0.21853320118929634</v>
      </c>
      <c r="D152" s="17">
        <f t="shared" si="89"/>
        <v>0.29289511841469307</v>
      </c>
      <c r="E152" s="17">
        <f t="shared" si="89"/>
        <v>0.28039557882489818</v>
      </c>
      <c r="F152" s="17">
        <f t="shared" si="89"/>
        <v>0.30806193272824345</v>
      </c>
      <c r="G152" s="17">
        <f t="shared" si="89"/>
        <v>0.34960212201591512</v>
      </c>
      <c r="H152" s="156">
        <f t="shared" si="89"/>
        <v>0.46137105549510338</v>
      </c>
    </row>
    <row r="153" spans="1:8" x14ac:dyDescent="0.25">
      <c r="A153" s="319">
        <v>1847</v>
      </c>
      <c r="B153" s="17">
        <f t="shared" ref="B153:H153" si="90">B188/B256</f>
        <v>0.1230514096185738</v>
      </c>
      <c r="C153" s="17">
        <f t="shared" si="90"/>
        <v>0.22547169811320755</v>
      </c>
      <c r="D153" s="17">
        <f t="shared" si="90"/>
        <v>0.26423357664233577</v>
      </c>
      <c r="E153" s="17">
        <f t="shared" si="90"/>
        <v>0.31134564643799473</v>
      </c>
      <c r="F153" s="17">
        <f t="shared" si="90"/>
        <v>0.31731684110371078</v>
      </c>
      <c r="G153" s="17">
        <f t="shared" si="90"/>
        <v>0.33979641299079011</v>
      </c>
      <c r="H153" s="156">
        <f t="shared" si="90"/>
        <v>0.44319344933469806</v>
      </c>
    </row>
    <row r="154" spans="1:8" x14ac:dyDescent="0.25">
      <c r="A154" s="319">
        <v>1852</v>
      </c>
      <c r="B154" s="17">
        <f t="shared" ref="B154:H154" si="91">B189/B257</f>
        <v>0.12348993288590604</v>
      </c>
      <c r="C154" s="17">
        <f t="shared" si="91"/>
        <v>0.22374931280923585</v>
      </c>
      <c r="D154" s="17">
        <f t="shared" si="91"/>
        <v>0.27805145046524354</v>
      </c>
      <c r="E154" s="17">
        <f t="shared" si="91"/>
        <v>0.31581632653061226</v>
      </c>
      <c r="F154" s="17">
        <f t="shared" si="91"/>
        <v>0.31692806922660899</v>
      </c>
      <c r="G154" s="17">
        <f t="shared" si="91"/>
        <v>0.34320987654320989</v>
      </c>
      <c r="H154" s="156">
        <f t="shared" si="91"/>
        <v>0.41823056300268097</v>
      </c>
    </row>
    <row r="155" spans="1:8" x14ac:dyDescent="0.25">
      <c r="A155" s="319">
        <v>1857</v>
      </c>
      <c r="B155" s="17">
        <f t="shared" ref="B155:H155" si="92">B190/B258</f>
        <v>0.13563073031931711</v>
      </c>
      <c r="C155" s="17">
        <f t="shared" si="92"/>
        <v>0.27219991075412764</v>
      </c>
      <c r="D155" s="17">
        <f t="shared" si="92"/>
        <v>0.33793456032719837</v>
      </c>
      <c r="E155" s="17">
        <f t="shared" si="92"/>
        <v>0.36580882352941174</v>
      </c>
      <c r="F155" s="17">
        <f t="shared" si="92"/>
        <v>0.3834549878345499</v>
      </c>
      <c r="G155" s="17">
        <f t="shared" si="92"/>
        <v>0.37705848949460535</v>
      </c>
      <c r="H155" s="156">
        <f t="shared" si="92"/>
        <v>0.49489051094890513</v>
      </c>
    </row>
    <row r="156" spans="1:8" x14ac:dyDescent="0.25">
      <c r="A156" s="319">
        <v>1862</v>
      </c>
      <c r="B156" s="17">
        <f t="shared" ref="B156:H156" si="93">B191/B259</f>
        <v>0.13716951788491447</v>
      </c>
      <c r="C156" s="17">
        <f t="shared" si="93"/>
        <v>0.2313848295059151</v>
      </c>
      <c r="D156" s="17">
        <f t="shared" si="93"/>
        <v>0.30950679056468905</v>
      </c>
      <c r="E156" s="17">
        <f t="shared" si="93"/>
        <v>0.32428519724936661</v>
      </c>
      <c r="F156" s="17">
        <f t="shared" si="93"/>
        <v>0.36002604166666669</v>
      </c>
      <c r="G156" s="17">
        <f t="shared" si="93"/>
        <v>0.32987981765437213</v>
      </c>
      <c r="H156" s="156">
        <f t="shared" si="93"/>
        <v>0.41241241241241239</v>
      </c>
    </row>
    <row r="157" spans="1:8" x14ac:dyDescent="0.25">
      <c r="A157" s="319">
        <v>1867</v>
      </c>
      <c r="B157" s="17">
        <f t="shared" ref="B157:H157" si="94">B192/B260</f>
        <v>0.11830635118306351</v>
      </c>
      <c r="C157" s="17">
        <f t="shared" si="94"/>
        <v>0.20594292438952633</v>
      </c>
      <c r="D157" s="17">
        <f t="shared" si="94"/>
        <v>0.26839197441116602</v>
      </c>
      <c r="E157" s="17">
        <f t="shared" si="94"/>
        <v>0.29782007982806263</v>
      </c>
      <c r="F157" s="17">
        <f t="shared" si="94"/>
        <v>0.30244036194132162</v>
      </c>
      <c r="G157" s="17">
        <f t="shared" si="94"/>
        <v>0.31945392491467578</v>
      </c>
      <c r="H157" s="156">
        <f t="shared" si="94"/>
        <v>0.37424892703862661</v>
      </c>
    </row>
    <row r="158" spans="1:8" x14ac:dyDescent="0.25">
      <c r="A158" s="319">
        <v>1872</v>
      </c>
      <c r="B158" s="17">
        <f t="shared" ref="B158:H158" si="95">B193/B261</f>
        <v>0.12274509803921568</v>
      </c>
      <c r="C158" s="17">
        <f t="shared" si="95"/>
        <v>0.20531227566403445</v>
      </c>
      <c r="D158" s="17">
        <f t="shared" si="95"/>
        <v>0.28406121687196717</v>
      </c>
      <c r="E158" s="17">
        <f t="shared" si="95"/>
        <v>0.30729579698651865</v>
      </c>
      <c r="F158" s="17">
        <f t="shared" si="95"/>
        <v>0.38352745424292845</v>
      </c>
      <c r="G158" s="17">
        <f t="shared" si="95"/>
        <v>0.40144478844169246</v>
      </c>
      <c r="H158" s="156">
        <f t="shared" si="95"/>
        <v>0.46839080459770116</v>
      </c>
    </row>
    <row r="159" spans="1:8" x14ac:dyDescent="0.25">
      <c r="A159" s="319">
        <v>1877</v>
      </c>
      <c r="B159" s="17">
        <f t="shared" ref="B159:H159" si="96">B194/B262</f>
        <v>0.12446351931330472</v>
      </c>
      <c r="C159" s="17">
        <f t="shared" si="96"/>
        <v>0.22303531657651926</v>
      </c>
      <c r="D159" s="17">
        <f t="shared" si="96"/>
        <v>0.29206349206349208</v>
      </c>
      <c r="E159" s="17">
        <f t="shared" si="96"/>
        <v>0.32634633989035794</v>
      </c>
      <c r="F159" s="17">
        <f t="shared" si="96"/>
        <v>0.337052838857893</v>
      </c>
      <c r="G159" s="17">
        <f t="shared" si="96"/>
        <v>0.37865612648221342</v>
      </c>
      <c r="H159" s="156">
        <f t="shared" si="96"/>
        <v>0.41617021276595745</v>
      </c>
    </row>
    <row r="160" spans="1:8" x14ac:dyDescent="0.25">
      <c r="A160" s="319">
        <v>1882</v>
      </c>
      <c r="B160" s="17">
        <f t="shared" ref="B160:H160" si="97">B195/B263</f>
        <v>0.1005278310940499</v>
      </c>
      <c r="C160" s="17">
        <f t="shared" si="97"/>
        <v>0.1715076071922545</v>
      </c>
      <c r="D160" s="17">
        <f t="shared" si="97"/>
        <v>0.24064925899788286</v>
      </c>
      <c r="E160" s="17">
        <f t="shared" si="97"/>
        <v>0.2889952153110048</v>
      </c>
      <c r="F160" s="17">
        <f t="shared" si="97"/>
        <v>0.32580231065468551</v>
      </c>
      <c r="G160" s="17">
        <f t="shared" si="97"/>
        <v>0.36773049645390071</v>
      </c>
      <c r="H160" s="156">
        <f t="shared" si="97"/>
        <v>0.46486028789161726</v>
      </c>
    </row>
    <row r="161" spans="1:8" x14ac:dyDescent="0.25">
      <c r="A161" s="319">
        <v>1887</v>
      </c>
      <c r="B161" s="17">
        <f t="shared" ref="B161:H161" si="98">B196/B264</f>
        <v>0.13341844877114586</v>
      </c>
      <c r="C161" s="17">
        <f t="shared" si="98"/>
        <v>0.20897320084311954</v>
      </c>
      <c r="D161" s="17">
        <f t="shared" si="98"/>
        <v>0.27287899860917941</v>
      </c>
      <c r="E161" s="17">
        <f t="shared" si="98"/>
        <v>0.32970323985842637</v>
      </c>
      <c r="F161" s="17">
        <f t="shared" si="98"/>
        <v>0.34245461934435112</v>
      </c>
      <c r="G161" s="17">
        <f t="shared" si="98"/>
        <v>0.39915373765867418</v>
      </c>
      <c r="H161" s="156">
        <f t="shared" si="98"/>
        <v>0.51314596554850411</v>
      </c>
    </row>
    <row r="162" spans="1:8" x14ac:dyDescent="0.25">
      <c r="A162" s="319">
        <v>1892</v>
      </c>
      <c r="B162" s="17">
        <f t="shared" ref="B162:H162" si="99">B197/B265</f>
        <v>0.11162790697674418</v>
      </c>
      <c r="C162" s="17">
        <f t="shared" si="99"/>
        <v>0.17076079179585021</v>
      </c>
      <c r="D162" s="17">
        <f t="shared" si="99"/>
        <v>0.22693266832917705</v>
      </c>
      <c r="E162" s="17">
        <f t="shared" si="99"/>
        <v>0.29804270462633453</v>
      </c>
      <c r="F162" s="17">
        <f t="shared" si="99"/>
        <v>0.30564995751911639</v>
      </c>
      <c r="G162" s="17">
        <f t="shared" si="99"/>
        <v>0.32565959648215209</v>
      </c>
      <c r="H162" s="156">
        <f t="shared" si="99"/>
        <v>0.62072336265884653</v>
      </c>
    </row>
    <row r="163" spans="1:8" x14ac:dyDescent="0.25">
      <c r="A163" s="319">
        <v>1897</v>
      </c>
      <c r="B163" s="17">
        <f t="shared" ref="B163:H163" si="100">B198/B266</f>
        <v>0.141852286049238</v>
      </c>
      <c r="C163" s="17">
        <f t="shared" si="100"/>
        <v>0.18441628471286062</v>
      </c>
      <c r="D163" s="17">
        <f t="shared" si="100"/>
        <v>0.22784491440080565</v>
      </c>
      <c r="E163" s="17">
        <f t="shared" si="100"/>
        <v>0.28523650262780698</v>
      </c>
      <c r="F163" s="17">
        <f t="shared" si="100"/>
        <v>0.31432513221430214</v>
      </c>
      <c r="G163" s="17">
        <f t="shared" si="100"/>
        <v>0.32954545454545453</v>
      </c>
      <c r="H163" s="156">
        <f t="shared" si="100"/>
        <v>0.37336993822923814</v>
      </c>
    </row>
    <row r="164" spans="1:8" x14ac:dyDescent="0.25">
      <c r="A164" s="342">
        <v>1902</v>
      </c>
      <c r="B164" s="17">
        <f t="shared" ref="B164:H164" si="101">B199/B267</f>
        <v>0.16886109282422646</v>
      </c>
      <c r="C164" s="17">
        <f t="shared" si="101"/>
        <v>0.20362103174603174</v>
      </c>
      <c r="D164" s="17">
        <f t="shared" si="101"/>
        <v>0.25355946398659968</v>
      </c>
      <c r="E164" s="17">
        <f t="shared" si="101"/>
        <v>0.29682274247491641</v>
      </c>
      <c r="F164" s="17">
        <f t="shared" si="101"/>
        <v>0.30799840827695979</v>
      </c>
      <c r="G164" s="17">
        <f t="shared" si="101"/>
        <v>0.32757343865712168</v>
      </c>
      <c r="H164" s="156">
        <f t="shared" si="101"/>
        <v>0.3523489932885906</v>
      </c>
    </row>
    <row r="165" spans="1:8" x14ac:dyDescent="0.25">
      <c r="A165" s="319">
        <v>1907</v>
      </c>
      <c r="B165" s="17">
        <f t="shared" ref="B165:H165" si="102">B200/B268</f>
        <v>0.15003417634996583</v>
      </c>
      <c r="C165" s="17">
        <f t="shared" si="102"/>
        <v>0.19440978287996008</v>
      </c>
      <c r="D165" s="17">
        <f t="shared" si="102"/>
        <v>0.25803951956605969</v>
      </c>
      <c r="E165" s="17">
        <f t="shared" si="102"/>
        <v>0.28244426751592355</v>
      </c>
      <c r="F165" s="17">
        <f t="shared" si="102"/>
        <v>0.2990167727009832</v>
      </c>
      <c r="G165" s="17">
        <f t="shared" si="102"/>
        <v>0.31714413607878245</v>
      </c>
      <c r="H165" s="156">
        <f t="shared" si="102"/>
        <v>0.34165442976015664</v>
      </c>
    </row>
    <row r="166" spans="1:8" x14ac:dyDescent="0.25">
      <c r="A166" s="319">
        <v>1912</v>
      </c>
      <c r="B166" s="17">
        <f t="shared" ref="B166:H166" si="103">B201/B269</f>
        <v>0.15305101700566856</v>
      </c>
      <c r="C166" s="17">
        <f t="shared" si="103"/>
        <v>0.22454370797310277</v>
      </c>
      <c r="D166" s="17">
        <f t="shared" si="103"/>
        <v>0.27659124550644959</v>
      </c>
      <c r="E166" s="17">
        <f t="shared" si="103"/>
        <v>0.30454967502321262</v>
      </c>
      <c r="F166" s="17">
        <f t="shared" si="103"/>
        <v>0.31749377275340102</v>
      </c>
      <c r="G166" s="17">
        <f t="shared" si="103"/>
        <v>0.31648304169367036</v>
      </c>
      <c r="H166" s="156">
        <f t="shared" si="103"/>
        <v>0.33181818181818185</v>
      </c>
    </row>
    <row r="167" spans="1:8" x14ac:dyDescent="0.25">
      <c r="A167" s="319">
        <v>1922</v>
      </c>
      <c r="B167" s="17">
        <f t="shared" ref="B167:H167" si="104">B202/B270</f>
        <v>0.1351981351981352</v>
      </c>
      <c r="C167" s="17">
        <f t="shared" si="104"/>
        <v>0.23748544819557627</v>
      </c>
      <c r="D167" s="17">
        <f t="shared" si="104"/>
        <v>0.31840524303659201</v>
      </c>
      <c r="E167" s="17">
        <f t="shared" si="104"/>
        <v>0.37396840367837775</v>
      </c>
      <c r="F167" s="17">
        <f t="shared" si="104"/>
        <v>0.37703209670696125</v>
      </c>
      <c r="G167" s="17">
        <f t="shared" si="104"/>
        <v>0.3554202762819012</v>
      </c>
      <c r="H167" s="156">
        <f t="shared" si="104"/>
        <v>0.34746157428970659</v>
      </c>
    </row>
    <row r="168" spans="1:8" x14ac:dyDescent="0.25">
      <c r="A168" s="319">
        <v>1927</v>
      </c>
      <c r="B168" s="17">
        <f t="shared" ref="B168:H168" si="105">B203/B271</f>
        <v>0.13874345549738221</v>
      </c>
      <c r="C168" s="17">
        <f t="shared" si="105"/>
        <v>0.24671307037896364</v>
      </c>
      <c r="D168" s="17">
        <f t="shared" si="105"/>
        <v>0.32351225204200701</v>
      </c>
      <c r="E168" s="17">
        <f t="shared" si="105"/>
        <v>0.40992907801418438</v>
      </c>
      <c r="F168" s="17">
        <f t="shared" si="105"/>
        <v>0.41030415890751087</v>
      </c>
      <c r="G168" s="17">
        <f t="shared" si="105"/>
        <v>0.3702026221692491</v>
      </c>
      <c r="H168" s="156">
        <f t="shared" si="105"/>
        <v>0.35783187873220029</v>
      </c>
    </row>
    <row r="169" spans="1:8" x14ac:dyDescent="0.25">
      <c r="A169" s="319">
        <v>1932</v>
      </c>
      <c r="B169" s="17">
        <f t="shared" ref="B169:H169" si="106">B204/B272</f>
        <v>0.19712865819988956</v>
      </c>
      <c r="C169" s="17">
        <f t="shared" si="106"/>
        <v>0.25102040816326532</v>
      </c>
      <c r="D169" s="17">
        <f t="shared" si="106"/>
        <v>0.35337198657308516</v>
      </c>
      <c r="E169" s="17">
        <f t="shared" si="106"/>
        <v>0.42200138664201525</v>
      </c>
      <c r="F169" s="17">
        <f t="shared" si="106"/>
        <v>0.44244076326273851</v>
      </c>
      <c r="G169" s="17">
        <f t="shared" si="106"/>
        <v>0.41198584697036711</v>
      </c>
      <c r="H169" s="156">
        <f t="shared" si="106"/>
        <v>0.38136645962732918</v>
      </c>
    </row>
    <row r="170" spans="1:8" x14ac:dyDescent="0.25">
      <c r="A170" s="502">
        <v>1937</v>
      </c>
      <c r="B170" s="17">
        <f t="shared" ref="B170:H170" si="107">B205/B273</f>
        <v>0.22896790980052037</v>
      </c>
      <c r="C170" s="17">
        <f t="shared" si="107"/>
        <v>0.29826209488022548</v>
      </c>
      <c r="D170" s="17">
        <f t="shared" si="107"/>
        <v>0.37130651477394089</v>
      </c>
      <c r="E170" s="17">
        <f t="shared" si="107"/>
        <v>0.46713250517598343</v>
      </c>
      <c r="F170" s="17">
        <f t="shared" si="107"/>
        <v>0.48609300304215558</v>
      </c>
      <c r="G170" s="17">
        <f t="shared" si="107"/>
        <v>0.46389447797898503</v>
      </c>
      <c r="H170" s="156">
        <f t="shared" si="107"/>
        <v>0.4197150558336542</v>
      </c>
    </row>
    <row r="171" spans="1:8" x14ac:dyDescent="0.25">
      <c r="A171" s="502">
        <v>1942</v>
      </c>
      <c r="B171" s="17">
        <f t="shared" ref="B171:H171" si="108">B206/B274</f>
        <v>9.4552529182879375E-2</v>
      </c>
      <c r="C171" s="17">
        <f t="shared" si="108"/>
        <v>9.4725170283541896E-2</v>
      </c>
      <c r="D171" s="17">
        <f t="shared" si="108"/>
        <v>0.15059445178335534</v>
      </c>
      <c r="E171" s="17">
        <f t="shared" si="108"/>
        <v>0.33464328899637241</v>
      </c>
      <c r="F171" s="17">
        <f t="shared" si="108"/>
        <v>0.4337110481586402</v>
      </c>
      <c r="G171" s="17">
        <f t="shared" si="108"/>
        <v>0.41804658995228738</v>
      </c>
      <c r="H171" s="156">
        <f t="shared" si="108"/>
        <v>0.4432937610507704</v>
      </c>
    </row>
    <row r="172" spans="1:8" x14ac:dyDescent="0.25">
      <c r="A172" s="502">
        <v>1947</v>
      </c>
      <c r="B172" s="17">
        <f t="shared" ref="B172:H172" si="109">B207/B275</f>
        <v>0.23717948717948717</v>
      </c>
      <c r="C172" s="17">
        <f t="shared" si="109"/>
        <v>0.32893401015228424</v>
      </c>
      <c r="D172" s="17">
        <f t="shared" si="109"/>
        <v>0.42630057803468208</v>
      </c>
      <c r="E172" s="17">
        <f t="shared" si="109"/>
        <v>0.48406574974840655</v>
      </c>
      <c r="F172" s="17">
        <f t="shared" si="109"/>
        <v>0.51692378540179595</v>
      </c>
      <c r="G172" s="17">
        <f t="shared" si="109"/>
        <v>0.45800250731299624</v>
      </c>
      <c r="H172" s="156">
        <f t="shared" si="109"/>
        <v>0.40740740740740738</v>
      </c>
    </row>
    <row r="173" spans="1:8" x14ac:dyDescent="0.25">
      <c r="A173" s="502">
        <v>1952</v>
      </c>
      <c r="B173" s="17">
        <f t="shared" ref="B173:H173" si="110">B208/B276</f>
        <v>0.2205240174672489</v>
      </c>
      <c r="C173" s="17">
        <f t="shared" si="110"/>
        <v>0.2621776504297994</v>
      </c>
      <c r="D173" s="17">
        <f t="shared" si="110"/>
        <v>0.34428794992175271</v>
      </c>
      <c r="E173" s="17">
        <f t="shared" si="110"/>
        <v>0.41684266103484691</v>
      </c>
      <c r="F173" s="17">
        <f t="shared" si="110"/>
        <v>0.43588258014677483</v>
      </c>
      <c r="G173" s="17">
        <f t="shared" si="110"/>
        <v>0.38630406290956748</v>
      </c>
      <c r="H173" s="156">
        <f t="shared" si="110"/>
        <v>0.31271820448877807</v>
      </c>
    </row>
    <row r="174" spans="1:8" x14ac:dyDescent="0.25">
      <c r="A174" s="502">
        <v>1957</v>
      </c>
      <c r="B174" s="17">
        <f t="shared" ref="B174:H174" si="111">B209/B277</f>
        <v>0.29464285714285715</v>
      </c>
      <c r="C174" s="17">
        <f t="shared" si="111"/>
        <v>0.34114202049780379</v>
      </c>
      <c r="D174" s="17">
        <f t="shared" si="111"/>
        <v>0.40465701699181877</v>
      </c>
      <c r="E174" s="17">
        <f t="shared" si="111"/>
        <v>0.47961751383995976</v>
      </c>
      <c r="F174" s="17">
        <f t="shared" si="111"/>
        <v>0.4884557153671461</v>
      </c>
      <c r="G174" s="17">
        <f t="shared" si="111"/>
        <v>0.44650655021834063</v>
      </c>
      <c r="H174" s="156">
        <f t="shared" si="111"/>
        <v>0.36968137739956464</v>
      </c>
    </row>
    <row r="175" spans="1:8" x14ac:dyDescent="0.25">
      <c r="A175" s="165"/>
      <c r="B175" s="44"/>
      <c r="C175" s="41"/>
      <c r="D175" s="41"/>
      <c r="E175" s="41"/>
      <c r="F175" s="41"/>
      <c r="G175" s="41"/>
      <c r="H175" s="141"/>
    </row>
    <row r="176" spans="1:8" x14ac:dyDescent="0.25">
      <c r="A176" s="594"/>
      <c r="B176" s="559" t="s">
        <v>107</v>
      </c>
      <c r="C176" s="557"/>
      <c r="D176" s="558"/>
      <c r="E176" s="558"/>
      <c r="F176" s="558"/>
      <c r="G176" s="558"/>
      <c r="H176" s="563"/>
    </row>
    <row r="177" spans="1:8" x14ac:dyDescent="0.25">
      <c r="A177" s="595"/>
      <c r="B177" s="561"/>
      <c r="C177" s="508"/>
      <c r="D177" s="508"/>
      <c r="E177" s="508"/>
      <c r="F177" s="508"/>
      <c r="G177" s="508"/>
      <c r="H177" s="564"/>
    </row>
    <row r="178" spans="1:8" x14ac:dyDescent="0.25">
      <c r="A178" s="596"/>
      <c r="B178" s="12" t="s">
        <v>23</v>
      </c>
      <c r="C178" s="11" t="s">
        <v>24</v>
      </c>
      <c r="D178" s="11" t="s">
        <v>25</v>
      </c>
      <c r="E178" s="11" t="s">
        <v>26</v>
      </c>
      <c r="F178" s="11" t="s">
        <v>27</v>
      </c>
      <c r="G178" s="11" t="s">
        <v>28</v>
      </c>
      <c r="H178" s="155" t="s">
        <v>29</v>
      </c>
    </row>
    <row r="179" spans="1:8" ht="1.5" customHeight="1" x14ac:dyDescent="0.25">
      <c r="A179" s="112" t="s">
        <v>594</v>
      </c>
      <c r="B179" s="14" t="s">
        <v>206</v>
      </c>
      <c r="C179" s="5" t="s">
        <v>207</v>
      </c>
      <c r="D179" s="5" t="s">
        <v>208</v>
      </c>
      <c r="E179" s="5" t="s">
        <v>209</v>
      </c>
      <c r="F179" s="9" t="s">
        <v>121</v>
      </c>
      <c r="G179" s="9" t="s">
        <v>122</v>
      </c>
      <c r="H179" s="113" t="s">
        <v>123</v>
      </c>
    </row>
    <row r="180" spans="1:8" x14ac:dyDescent="0.25">
      <c r="A180" s="319">
        <v>1807</v>
      </c>
      <c r="B180" s="24">
        <v>98</v>
      </c>
      <c r="C180" s="25">
        <v>234</v>
      </c>
      <c r="D180" s="25">
        <v>340</v>
      </c>
      <c r="E180" s="25">
        <v>463</v>
      </c>
      <c r="F180" s="25">
        <v>423</v>
      </c>
      <c r="G180" s="25">
        <v>484</v>
      </c>
      <c r="H180" s="137">
        <v>187</v>
      </c>
    </row>
    <row r="181" spans="1:8" x14ac:dyDescent="0.25">
      <c r="A181" s="319">
        <v>1812</v>
      </c>
      <c r="B181" s="24">
        <v>120</v>
      </c>
      <c r="C181" s="25">
        <v>208</v>
      </c>
      <c r="D181" s="25">
        <v>372</v>
      </c>
      <c r="E181" s="25">
        <v>445</v>
      </c>
      <c r="F181" s="25">
        <v>545</v>
      </c>
      <c r="G181" s="25">
        <v>493</v>
      </c>
      <c r="H181" s="137">
        <v>231</v>
      </c>
    </row>
    <row r="182" spans="1:8" x14ac:dyDescent="0.25">
      <c r="A182" s="319">
        <v>1817</v>
      </c>
      <c r="B182" s="24">
        <v>185</v>
      </c>
      <c r="C182" s="25">
        <v>284</v>
      </c>
      <c r="D182" s="25">
        <v>350</v>
      </c>
      <c r="E182" s="25">
        <v>457</v>
      </c>
      <c r="F182" s="25">
        <v>560</v>
      </c>
      <c r="G182" s="25">
        <v>460</v>
      </c>
      <c r="H182" s="137">
        <v>211</v>
      </c>
    </row>
    <row r="183" spans="1:8" x14ac:dyDescent="0.25">
      <c r="A183" s="319">
        <v>1822</v>
      </c>
      <c r="B183" s="24">
        <v>320</v>
      </c>
      <c r="C183" s="25">
        <v>369</v>
      </c>
      <c r="D183" s="25">
        <v>395</v>
      </c>
      <c r="E183" s="25">
        <v>487</v>
      </c>
      <c r="F183" s="25">
        <v>642</v>
      </c>
      <c r="G183" s="25">
        <v>566</v>
      </c>
      <c r="H183" s="137">
        <v>291</v>
      </c>
    </row>
    <row r="184" spans="1:8" x14ac:dyDescent="0.25">
      <c r="A184" s="319">
        <v>1827</v>
      </c>
      <c r="B184" s="24">
        <v>224</v>
      </c>
      <c r="C184" s="25">
        <v>349</v>
      </c>
      <c r="D184" s="25">
        <v>327</v>
      </c>
      <c r="E184" s="25">
        <v>441</v>
      </c>
      <c r="F184" s="25">
        <v>550</v>
      </c>
      <c r="G184" s="25">
        <v>625</v>
      </c>
      <c r="H184" s="137">
        <v>288</v>
      </c>
    </row>
    <row r="185" spans="1:8" x14ac:dyDescent="0.25">
      <c r="A185" s="319">
        <v>1832</v>
      </c>
      <c r="B185" s="24">
        <v>400</v>
      </c>
      <c r="C185" s="25">
        <v>872</v>
      </c>
      <c r="D185" s="25">
        <v>829</v>
      </c>
      <c r="E185" s="25">
        <v>861</v>
      </c>
      <c r="F185" s="25">
        <v>1007</v>
      </c>
      <c r="G185" s="25">
        <v>918</v>
      </c>
      <c r="H185" s="137">
        <v>397</v>
      </c>
    </row>
    <row r="186" spans="1:8" x14ac:dyDescent="0.25">
      <c r="A186" s="319">
        <v>1837</v>
      </c>
      <c r="B186" s="24">
        <v>366</v>
      </c>
      <c r="C186" s="25">
        <v>548</v>
      </c>
      <c r="D186" s="25">
        <v>586</v>
      </c>
      <c r="E186" s="25">
        <v>576</v>
      </c>
      <c r="F186" s="25">
        <v>776</v>
      </c>
      <c r="G186" s="25">
        <v>806</v>
      </c>
      <c r="H186" s="137">
        <v>490</v>
      </c>
    </row>
    <row r="187" spans="1:8" x14ac:dyDescent="0.25">
      <c r="A187" s="319">
        <v>1842</v>
      </c>
      <c r="B187" s="24">
        <v>401</v>
      </c>
      <c r="C187" s="25">
        <v>441</v>
      </c>
      <c r="D187" s="25">
        <v>606</v>
      </c>
      <c r="E187" s="25">
        <v>482</v>
      </c>
      <c r="F187" s="25">
        <v>577</v>
      </c>
      <c r="G187" s="25">
        <v>659</v>
      </c>
      <c r="H187" s="137">
        <v>424</v>
      </c>
    </row>
    <row r="188" spans="1:8" x14ac:dyDescent="0.25">
      <c r="A188" s="319">
        <v>1847</v>
      </c>
      <c r="B188" s="24">
        <v>371</v>
      </c>
      <c r="C188" s="25">
        <v>478</v>
      </c>
      <c r="D188" s="25">
        <v>543</v>
      </c>
      <c r="E188" s="25">
        <v>590</v>
      </c>
      <c r="F188" s="25">
        <v>667</v>
      </c>
      <c r="G188" s="25">
        <v>701</v>
      </c>
      <c r="H188" s="137">
        <v>433</v>
      </c>
    </row>
    <row r="189" spans="1:8" x14ac:dyDescent="0.25">
      <c r="A189" s="319">
        <v>1852</v>
      </c>
      <c r="B189" s="24">
        <v>276</v>
      </c>
      <c r="C189" s="25">
        <v>407</v>
      </c>
      <c r="D189" s="25">
        <v>508</v>
      </c>
      <c r="E189" s="25">
        <v>619</v>
      </c>
      <c r="F189" s="25">
        <v>586</v>
      </c>
      <c r="G189" s="25">
        <v>556</v>
      </c>
      <c r="H189" s="137">
        <v>312</v>
      </c>
    </row>
    <row r="190" spans="1:8" x14ac:dyDescent="0.25">
      <c r="A190" s="319">
        <v>1857</v>
      </c>
      <c r="B190" s="24">
        <v>429</v>
      </c>
      <c r="C190" s="25">
        <v>610</v>
      </c>
      <c r="D190" s="25">
        <v>661</v>
      </c>
      <c r="E190" s="25">
        <v>796</v>
      </c>
      <c r="F190" s="25">
        <v>788</v>
      </c>
      <c r="G190" s="25">
        <v>664</v>
      </c>
      <c r="H190" s="137">
        <v>339</v>
      </c>
    </row>
    <row r="191" spans="1:8" x14ac:dyDescent="0.25">
      <c r="A191" s="319">
        <v>1862</v>
      </c>
      <c r="B191" s="24">
        <v>441</v>
      </c>
      <c r="C191" s="25">
        <v>665</v>
      </c>
      <c r="D191" s="25">
        <v>866</v>
      </c>
      <c r="E191" s="25">
        <v>896</v>
      </c>
      <c r="F191" s="25">
        <v>1106</v>
      </c>
      <c r="G191" s="25">
        <v>796</v>
      </c>
      <c r="H191" s="137">
        <v>412</v>
      </c>
    </row>
    <row r="192" spans="1:8" x14ac:dyDescent="0.25">
      <c r="A192" s="319">
        <v>1867</v>
      </c>
      <c r="B192" s="24">
        <v>380</v>
      </c>
      <c r="C192" s="25">
        <v>700</v>
      </c>
      <c r="D192" s="25">
        <v>923</v>
      </c>
      <c r="E192" s="25">
        <v>970</v>
      </c>
      <c r="F192" s="25">
        <v>1103</v>
      </c>
      <c r="G192" s="25">
        <v>936</v>
      </c>
      <c r="H192" s="137">
        <v>436</v>
      </c>
    </row>
    <row r="193" spans="1:8" x14ac:dyDescent="0.25">
      <c r="A193" s="319">
        <v>1872</v>
      </c>
      <c r="B193" s="24">
        <v>313</v>
      </c>
      <c r="C193" s="25">
        <v>572</v>
      </c>
      <c r="D193" s="25">
        <v>761</v>
      </c>
      <c r="E193" s="25">
        <v>775</v>
      </c>
      <c r="F193" s="25">
        <v>922</v>
      </c>
      <c r="G193" s="25">
        <v>778</v>
      </c>
      <c r="H193" s="137">
        <v>326</v>
      </c>
    </row>
    <row r="194" spans="1:8" x14ac:dyDescent="0.25">
      <c r="A194" s="319">
        <v>1877</v>
      </c>
      <c r="B194" s="24">
        <v>348</v>
      </c>
      <c r="C194" s="25">
        <v>701</v>
      </c>
      <c r="D194" s="25">
        <v>920</v>
      </c>
      <c r="E194" s="25">
        <v>1012</v>
      </c>
      <c r="F194" s="25">
        <v>1027</v>
      </c>
      <c r="G194" s="25">
        <v>958</v>
      </c>
      <c r="H194" s="137">
        <v>489</v>
      </c>
    </row>
    <row r="195" spans="1:8" x14ac:dyDescent="0.25">
      <c r="A195" s="319">
        <v>1882</v>
      </c>
      <c r="B195" s="24">
        <v>419</v>
      </c>
      <c r="C195" s="25">
        <v>744</v>
      </c>
      <c r="D195" s="25">
        <v>1023</v>
      </c>
      <c r="E195" s="25">
        <v>1208</v>
      </c>
      <c r="F195" s="25">
        <v>1269</v>
      </c>
      <c r="G195" s="25">
        <v>1037</v>
      </c>
      <c r="H195" s="137">
        <v>549</v>
      </c>
    </row>
    <row r="196" spans="1:8" x14ac:dyDescent="0.25">
      <c r="A196" s="319">
        <v>1887</v>
      </c>
      <c r="B196" s="24">
        <v>418</v>
      </c>
      <c r="C196" s="25">
        <v>694</v>
      </c>
      <c r="D196" s="25">
        <v>981</v>
      </c>
      <c r="E196" s="25">
        <v>1211</v>
      </c>
      <c r="F196" s="25">
        <v>1264</v>
      </c>
      <c r="G196" s="25">
        <v>1132</v>
      </c>
      <c r="H196" s="137">
        <v>566</v>
      </c>
    </row>
    <row r="197" spans="1:8" x14ac:dyDescent="0.25">
      <c r="A197" s="319">
        <v>1892</v>
      </c>
      <c r="B197" s="24">
        <v>336</v>
      </c>
      <c r="C197" s="25">
        <v>716</v>
      </c>
      <c r="D197" s="25">
        <v>1001</v>
      </c>
      <c r="E197" s="25">
        <v>1340</v>
      </c>
      <c r="F197" s="25">
        <v>1439</v>
      </c>
      <c r="G197" s="25">
        <v>1259</v>
      </c>
      <c r="H197" s="137">
        <v>635</v>
      </c>
    </row>
    <row r="198" spans="1:8" x14ac:dyDescent="0.25">
      <c r="A198" s="319">
        <v>1897</v>
      </c>
      <c r="B198" s="24">
        <v>363</v>
      </c>
      <c r="C198" s="25">
        <v>684</v>
      </c>
      <c r="D198" s="25">
        <v>905</v>
      </c>
      <c r="E198" s="25">
        <v>1194</v>
      </c>
      <c r="F198" s="25">
        <v>1367</v>
      </c>
      <c r="G198" s="25">
        <v>1131</v>
      </c>
      <c r="H198" s="137">
        <v>544</v>
      </c>
    </row>
    <row r="199" spans="1:8" x14ac:dyDescent="0.25">
      <c r="A199" s="319">
        <v>1902</v>
      </c>
      <c r="B199" s="24">
        <v>513</v>
      </c>
      <c r="C199" s="25">
        <v>821</v>
      </c>
      <c r="D199" s="25">
        <v>1211</v>
      </c>
      <c r="E199" s="25">
        <v>1420</v>
      </c>
      <c r="F199" s="25">
        <v>1548</v>
      </c>
      <c r="G199" s="25">
        <v>1327</v>
      </c>
      <c r="H199" s="137">
        <v>630</v>
      </c>
    </row>
    <row r="200" spans="1:8" x14ac:dyDescent="0.25">
      <c r="A200" s="340">
        <v>1907</v>
      </c>
      <c r="B200" s="24">
        <v>439</v>
      </c>
      <c r="C200" s="25">
        <v>779</v>
      </c>
      <c r="D200" s="25">
        <v>1332</v>
      </c>
      <c r="E200" s="25">
        <v>1419</v>
      </c>
      <c r="F200" s="25">
        <v>1551</v>
      </c>
      <c r="G200" s="25">
        <v>1417</v>
      </c>
      <c r="H200" s="137">
        <v>698</v>
      </c>
    </row>
    <row r="201" spans="1:8" x14ac:dyDescent="0.25">
      <c r="A201" s="319">
        <v>1912</v>
      </c>
      <c r="B201" s="24">
        <v>459</v>
      </c>
      <c r="C201" s="25">
        <v>935</v>
      </c>
      <c r="D201" s="25">
        <v>1308</v>
      </c>
      <c r="E201" s="25">
        <v>1640</v>
      </c>
      <c r="F201" s="25">
        <v>1657</v>
      </c>
      <c r="G201" s="25">
        <v>1465</v>
      </c>
      <c r="H201" s="137">
        <v>730</v>
      </c>
    </row>
    <row r="202" spans="1:8" x14ac:dyDescent="0.25">
      <c r="A202" s="319">
        <v>1922</v>
      </c>
      <c r="B202" s="24">
        <v>290</v>
      </c>
      <c r="C202" s="25">
        <v>612</v>
      </c>
      <c r="D202" s="25">
        <v>1166</v>
      </c>
      <c r="E202" s="25">
        <v>1586</v>
      </c>
      <c r="F202" s="25">
        <v>1809</v>
      </c>
      <c r="G202" s="25">
        <v>1518</v>
      </c>
      <c r="H202" s="137">
        <v>746</v>
      </c>
    </row>
    <row r="203" spans="1:8" x14ac:dyDescent="0.25">
      <c r="A203" s="319">
        <v>1927</v>
      </c>
      <c r="B203" s="24">
        <v>318</v>
      </c>
      <c r="C203" s="25">
        <v>638</v>
      </c>
      <c r="D203" s="25">
        <v>1109</v>
      </c>
      <c r="E203" s="25">
        <v>1734</v>
      </c>
      <c r="F203" s="25">
        <v>1983</v>
      </c>
      <c r="G203" s="25">
        <v>1553</v>
      </c>
      <c r="H203" s="137">
        <v>779</v>
      </c>
    </row>
    <row r="204" spans="1:8" x14ac:dyDescent="0.25">
      <c r="A204" s="319">
        <v>1932</v>
      </c>
      <c r="B204" s="24">
        <v>357</v>
      </c>
      <c r="C204" s="25">
        <v>615</v>
      </c>
      <c r="D204" s="25">
        <v>1158</v>
      </c>
      <c r="E204" s="25">
        <v>1826</v>
      </c>
      <c r="F204" s="25">
        <v>2110</v>
      </c>
      <c r="G204" s="25">
        <v>1863</v>
      </c>
      <c r="H204" s="137">
        <v>921</v>
      </c>
    </row>
    <row r="205" spans="1:8" x14ac:dyDescent="0.25">
      <c r="A205" s="319">
        <v>1937</v>
      </c>
      <c r="B205" s="24">
        <v>264</v>
      </c>
      <c r="C205" s="25">
        <v>635</v>
      </c>
      <c r="D205" s="25">
        <v>1043</v>
      </c>
      <c r="E205" s="25">
        <v>1805</v>
      </c>
      <c r="F205" s="25">
        <v>2237</v>
      </c>
      <c r="G205" s="25">
        <v>2075</v>
      </c>
      <c r="H205" s="137">
        <v>1090</v>
      </c>
    </row>
    <row r="206" spans="1:8" x14ac:dyDescent="0.25">
      <c r="A206" s="375">
        <v>1942</v>
      </c>
      <c r="B206" s="24">
        <v>243</v>
      </c>
      <c r="C206" s="25">
        <v>598</v>
      </c>
      <c r="D206" s="25">
        <v>1254</v>
      </c>
      <c r="E206" s="25">
        <v>2214</v>
      </c>
      <c r="F206" s="25">
        <v>3062</v>
      </c>
      <c r="G206" s="25">
        <v>2979</v>
      </c>
      <c r="H206" s="137">
        <v>1755</v>
      </c>
    </row>
    <row r="207" spans="1:8" x14ac:dyDescent="0.25">
      <c r="A207" s="319">
        <v>1947</v>
      </c>
      <c r="B207" s="24">
        <v>185</v>
      </c>
      <c r="C207" s="25">
        <v>324</v>
      </c>
      <c r="D207" s="25">
        <v>885</v>
      </c>
      <c r="E207" s="25">
        <v>1443</v>
      </c>
      <c r="F207" s="25">
        <v>2245</v>
      </c>
      <c r="G207" s="25">
        <v>2192</v>
      </c>
      <c r="H207" s="137">
        <v>1056</v>
      </c>
    </row>
    <row r="208" spans="1:8" x14ac:dyDescent="0.25">
      <c r="A208" s="440">
        <v>1952</v>
      </c>
      <c r="B208" s="24">
        <v>101</v>
      </c>
      <c r="C208" s="25">
        <v>183</v>
      </c>
      <c r="D208" s="25">
        <v>660</v>
      </c>
      <c r="E208" s="25">
        <v>1579</v>
      </c>
      <c r="F208" s="25">
        <v>2257</v>
      </c>
      <c r="G208" s="25">
        <v>2358</v>
      </c>
      <c r="H208" s="137">
        <v>1254</v>
      </c>
    </row>
    <row r="209" spans="1:8" x14ac:dyDescent="0.25">
      <c r="A209" s="277">
        <v>1957</v>
      </c>
      <c r="B209" s="24">
        <v>132</v>
      </c>
      <c r="C209" s="25">
        <v>233</v>
      </c>
      <c r="D209" s="25">
        <v>643</v>
      </c>
      <c r="E209" s="25">
        <v>1906</v>
      </c>
      <c r="F209" s="25">
        <v>2581</v>
      </c>
      <c r="G209" s="25">
        <v>2863</v>
      </c>
      <c r="H209" s="137">
        <v>1868</v>
      </c>
    </row>
    <row r="210" spans="1:8" x14ac:dyDescent="0.25">
      <c r="A210" s="594"/>
      <c r="B210" s="559" t="s">
        <v>210</v>
      </c>
      <c r="C210" s="557"/>
      <c r="D210" s="558"/>
      <c r="E210" s="558"/>
      <c r="F210" s="558"/>
      <c r="G210" s="558"/>
      <c r="H210" s="563"/>
    </row>
    <row r="211" spans="1:8" x14ac:dyDescent="0.25">
      <c r="A211" s="595"/>
      <c r="B211" s="561"/>
      <c r="C211" s="508"/>
      <c r="D211" s="508"/>
      <c r="E211" s="508"/>
      <c r="F211" s="508"/>
      <c r="G211" s="508"/>
      <c r="H211" s="564"/>
    </row>
    <row r="212" spans="1:8" x14ac:dyDescent="0.25">
      <c r="A212" s="596"/>
      <c r="B212" s="12" t="s">
        <v>23</v>
      </c>
      <c r="C212" s="11" t="s">
        <v>24</v>
      </c>
      <c r="D212" s="11" t="s">
        <v>25</v>
      </c>
      <c r="E212" s="11" t="s">
        <v>26</v>
      </c>
      <c r="F212" s="11" t="s">
        <v>27</v>
      </c>
      <c r="G212" s="11" t="s">
        <v>28</v>
      </c>
      <c r="H212" s="155" t="s">
        <v>29</v>
      </c>
    </row>
    <row r="213" spans="1:8" x14ac:dyDescent="0.25">
      <c r="A213" s="319">
        <v>1807</v>
      </c>
      <c r="B213" s="16">
        <f t="shared" ref="B213:H213" si="112">B180/SUM($B180:$H180)</f>
        <v>4.3965903992821895E-2</v>
      </c>
      <c r="C213" s="17">
        <f t="shared" si="112"/>
        <v>0.10497981157469717</v>
      </c>
      <c r="D213" s="17">
        <f t="shared" si="112"/>
        <v>0.1525347689546882</v>
      </c>
      <c r="E213" s="17">
        <f t="shared" si="112"/>
        <v>0.20771646478241365</v>
      </c>
      <c r="F213" s="17">
        <f t="shared" si="112"/>
        <v>0.18977119784656796</v>
      </c>
      <c r="G213" s="17">
        <f t="shared" si="112"/>
        <v>0.21713772992373262</v>
      </c>
      <c r="H213" s="156">
        <f t="shared" si="112"/>
        <v>8.3894122925078515E-2</v>
      </c>
    </row>
    <row r="214" spans="1:8" x14ac:dyDescent="0.25">
      <c r="A214" s="319">
        <v>1812</v>
      </c>
      <c r="B214" s="16">
        <f t="shared" ref="B214:G214" si="113">B181/SUM($B181:$H181)</f>
        <v>4.9710024855012427E-2</v>
      </c>
      <c r="C214" s="17">
        <f t="shared" si="113"/>
        <v>8.6164043082021538E-2</v>
      </c>
      <c r="D214" s="17">
        <f t="shared" si="113"/>
        <v>0.15410107705053852</v>
      </c>
      <c r="E214" s="17">
        <f t="shared" si="113"/>
        <v>0.18434134217067108</v>
      </c>
      <c r="F214" s="17">
        <f t="shared" si="113"/>
        <v>0.22576636288318144</v>
      </c>
      <c r="G214" s="17">
        <f t="shared" si="113"/>
        <v>0.20422535211267606</v>
      </c>
      <c r="H214" s="156">
        <f t="shared" ref="H214:H242" si="114">H181/SUM($B181:$H181)</f>
        <v>9.5691797845898929E-2</v>
      </c>
    </row>
    <row r="215" spans="1:8" x14ac:dyDescent="0.25">
      <c r="A215" s="319">
        <v>1817</v>
      </c>
      <c r="B215" s="16">
        <f t="shared" ref="B215:G215" si="115">B182/SUM($B182:$H182)</f>
        <v>7.3793378540087759E-2</v>
      </c>
      <c r="C215" s="17">
        <f t="shared" si="115"/>
        <v>0.11328280813721579</v>
      </c>
      <c r="D215" s="17">
        <f t="shared" si="115"/>
        <v>0.13960909453530115</v>
      </c>
      <c r="E215" s="17">
        <f t="shared" si="115"/>
        <v>0.18228958915037893</v>
      </c>
      <c r="F215" s="17">
        <f t="shared" si="115"/>
        <v>0.22337455125648184</v>
      </c>
      <c r="G215" s="17">
        <f t="shared" si="115"/>
        <v>0.1834862385321101</v>
      </c>
      <c r="H215" s="156">
        <f t="shared" si="114"/>
        <v>8.4164339848424405E-2</v>
      </c>
    </row>
    <row r="216" spans="1:8" x14ac:dyDescent="0.25">
      <c r="A216" s="319">
        <v>1822</v>
      </c>
      <c r="B216" s="16">
        <f t="shared" ref="B216:G216" si="116">B183/SUM($B183:$H183)</f>
        <v>0.10423452768729642</v>
      </c>
      <c r="C216" s="17">
        <f t="shared" si="116"/>
        <v>0.12019543973941368</v>
      </c>
      <c r="D216" s="17">
        <f t="shared" si="116"/>
        <v>0.12866449511400652</v>
      </c>
      <c r="E216" s="17">
        <f t="shared" si="116"/>
        <v>0.15863192182410424</v>
      </c>
      <c r="F216" s="17">
        <f t="shared" si="116"/>
        <v>0.20912052117263843</v>
      </c>
      <c r="G216" s="17">
        <f t="shared" si="116"/>
        <v>0.18436482084690553</v>
      </c>
      <c r="H216" s="156">
        <f t="shared" si="114"/>
        <v>9.4788273615635174E-2</v>
      </c>
    </row>
    <row r="217" spans="1:8" x14ac:dyDescent="0.25">
      <c r="A217" s="319">
        <v>1827</v>
      </c>
      <c r="B217" s="16">
        <f t="shared" ref="B217:G217" si="117">B184/SUM($B184:$H184)</f>
        <v>7.9885877318116971E-2</v>
      </c>
      <c r="C217" s="17">
        <f t="shared" si="117"/>
        <v>0.12446504992867333</v>
      </c>
      <c r="D217" s="17">
        <f t="shared" si="117"/>
        <v>0.1166191155492154</v>
      </c>
      <c r="E217" s="17">
        <f t="shared" si="117"/>
        <v>0.15727532097004279</v>
      </c>
      <c r="F217" s="17">
        <f t="shared" si="117"/>
        <v>0.19614835948644793</v>
      </c>
      <c r="G217" s="17">
        <f t="shared" si="117"/>
        <v>0.22289586305278175</v>
      </c>
      <c r="H217" s="156">
        <f t="shared" si="114"/>
        <v>0.10271041369472182</v>
      </c>
    </row>
    <row r="218" spans="1:8" x14ac:dyDescent="0.25">
      <c r="A218" s="319">
        <v>1832</v>
      </c>
      <c r="B218" s="16">
        <f t="shared" ref="B218:G218" si="118">B185/SUM($B185:$H185)</f>
        <v>7.5700227100681305E-2</v>
      </c>
      <c r="C218" s="17">
        <f t="shared" si="118"/>
        <v>0.16502649507948525</v>
      </c>
      <c r="D218" s="17">
        <f t="shared" si="118"/>
        <v>0.156888720666162</v>
      </c>
      <c r="E218" s="17">
        <f t="shared" si="118"/>
        <v>0.16294473883421651</v>
      </c>
      <c r="F218" s="17">
        <f t="shared" si="118"/>
        <v>0.19057532172596517</v>
      </c>
      <c r="G218" s="17">
        <f t="shared" si="118"/>
        <v>0.1737320211960636</v>
      </c>
      <c r="H218" s="156">
        <f t="shared" si="114"/>
        <v>7.5132475397426193E-2</v>
      </c>
    </row>
    <row r="219" spans="1:8" x14ac:dyDescent="0.25">
      <c r="A219" s="319">
        <v>1837</v>
      </c>
      <c r="B219" s="16">
        <f t="shared" ref="B219:G219" si="119">B186/SUM($B186:$H186)</f>
        <v>8.8235294117647065E-2</v>
      </c>
      <c r="C219" s="17">
        <f t="shared" si="119"/>
        <v>0.13211186113789777</v>
      </c>
      <c r="D219" s="17">
        <f t="shared" si="119"/>
        <v>0.14127290260366443</v>
      </c>
      <c r="E219" s="17">
        <f t="shared" si="119"/>
        <v>0.13886210221793635</v>
      </c>
      <c r="F219" s="17">
        <f t="shared" si="119"/>
        <v>0.1870781099324976</v>
      </c>
      <c r="G219" s="17">
        <f t="shared" si="119"/>
        <v>0.19431051108968178</v>
      </c>
      <c r="H219" s="156">
        <f t="shared" si="114"/>
        <v>0.11812921890067503</v>
      </c>
    </row>
    <row r="220" spans="1:8" x14ac:dyDescent="0.25">
      <c r="A220" s="319">
        <v>1842</v>
      </c>
      <c r="B220" s="16">
        <f t="shared" ref="B220:G220" si="120">B187/SUM($B187:$H187)</f>
        <v>0.1116991643454039</v>
      </c>
      <c r="C220" s="17">
        <f t="shared" si="120"/>
        <v>0.12284122562674095</v>
      </c>
      <c r="D220" s="17">
        <f t="shared" si="120"/>
        <v>0.16880222841225626</v>
      </c>
      <c r="E220" s="17">
        <f t="shared" si="120"/>
        <v>0.13426183844011141</v>
      </c>
      <c r="F220" s="17">
        <f t="shared" si="120"/>
        <v>0.16072423398328692</v>
      </c>
      <c r="G220" s="17">
        <f t="shared" si="120"/>
        <v>0.18356545961002785</v>
      </c>
      <c r="H220" s="156">
        <f t="shared" si="114"/>
        <v>0.1181058495821727</v>
      </c>
    </row>
    <row r="221" spans="1:8" x14ac:dyDescent="0.25">
      <c r="A221" s="319">
        <v>1847</v>
      </c>
      <c r="B221" s="16">
        <f t="shared" ref="B221:G221" si="121">B188/SUM($B188:$H188)</f>
        <v>9.8070314565159925E-2</v>
      </c>
      <c r="C221" s="17">
        <f t="shared" si="121"/>
        <v>0.12635474491144594</v>
      </c>
      <c r="D221" s="17">
        <f t="shared" si="121"/>
        <v>0.14353687549563837</v>
      </c>
      <c r="E221" s="17">
        <f t="shared" si="121"/>
        <v>0.15596087761036215</v>
      </c>
      <c r="F221" s="17">
        <f t="shared" si="121"/>
        <v>0.17631509384086705</v>
      </c>
      <c r="G221" s="17">
        <f t="shared" si="121"/>
        <v>0.18530266983875232</v>
      </c>
      <c r="H221" s="156">
        <f t="shared" si="114"/>
        <v>0.11445942373777425</v>
      </c>
    </row>
    <row r="222" spans="1:8" x14ac:dyDescent="0.25">
      <c r="A222" s="319">
        <v>1852</v>
      </c>
      <c r="B222" s="16">
        <f t="shared" ref="B222:G222" si="122">B189/SUM($B189:$H189)</f>
        <v>8.455882352941177E-2</v>
      </c>
      <c r="C222" s="17">
        <f t="shared" si="122"/>
        <v>0.12469362745098039</v>
      </c>
      <c r="D222" s="17">
        <f t="shared" si="122"/>
        <v>0.15563725490196079</v>
      </c>
      <c r="E222" s="17">
        <f t="shared" si="122"/>
        <v>0.18964460784313725</v>
      </c>
      <c r="F222" s="17">
        <f t="shared" si="122"/>
        <v>0.1795343137254902</v>
      </c>
      <c r="G222" s="17">
        <f t="shared" si="122"/>
        <v>0.17034313725490197</v>
      </c>
      <c r="H222" s="156">
        <f t="shared" si="114"/>
        <v>9.5588235294117641E-2</v>
      </c>
    </row>
    <row r="223" spans="1:8" x14ac:dyDescent="0.25">
      <c r="A223" s="319">
        <v>1857</v>
      </c>
      <c r="B223" s="16">
        <f t="shared" ref="B223:G223" si="123">B190/SUM($B190:$H190)</f>
        <v>0.1000699790062981</v>
      </c>
      <c r="C223" s="17">
        <f t="shared" si="123"/>
        <v>0.14229064613949149</v>
      </c>
      <c r="D223" s="17">
        <f t="shared" si="123"/>
        <v>0.15418707721017028</v>
      </c>
      <c r="E223" s="17">
        <f t="shared" si="123"/>
        <v>0.18567763004432003</v>
      </c>
      <c r="F223" s="17">
        <f t="shared" si="123"/>
        <v>0.18381152320970376</v>
      </c>
      <c r="G223" s="17">
        <f t="shared" si="123"/>
        <v>0.1548868672731514</v>
      </c>
      <c r="H223" s="156">
        <f t="shared" si="114"/>
        <v>7.9076277116864935E-2</v>
      </c>
    </row>
    <row r="224" spans="1:8" x14ac:dyDescent="0.25">
      <c r="A224" s="319">
        <v>1862</v>
      </c>
      <c r="B224" s="16">
        <f t="shared" ref="B224:G224" si="124">B191/SUM($B191:$H191)</f>
        <v>8.5102277113083755E-2</v>
      </c>
      <c r="C224" s="17">
        <f t="shared" si="124"/>
        <v>0.12832883056734851</v>
      </c>
      <c r="D224" s="17">
        <f t="shared" si="124"/>
        <v>0.16711694326514859</v>
      </c>
      <c r="E224" s="17">
        <f t="shared" si="124"/>
        <v>0.17290621381705906</v>
      </c>
      <c r="F224" s="17">
        <f t="shared" si="124"/>
        <v>0.21343110768043227</v>
      </c>
      <c r="G224" s="17">
        <f t="shared" si="124"/>
        <v>0.15360864531069085</v>
      </c>
      <c r="H224" s="156">
        <f t="shared" si="114"/>
        <v>7.9505982246236978E-2</v>
      </c>
    </row>
    <row r="225" spans="1:8" x14ac:dyDescent="0.25">
      <c r="A225" s="319">
        <v>1867</v>
      </c>
      <c r="B225" s="16">
        <f t="shared" ref="B225:G225" si="125">B192/SUM($B192:$H192)</f>
        <v>6.9750367107195302E-2</v>
      </c>
      <c r="C225" s="17">
        <f t="shared" si="125"/>
        <v>0.12848751835535976</v>
      </c>
      <c r="D225" s="17">
        <f t="shared" si="125"/>
        <v>0.16941997063142439</v>
      </c>
      <c r="E225" s="17">
        <f t="shared" si="125"/>
        <v>0.17804698972099853</v>
      </c>
      <c r="F225" s="17">
        <f t="shared" si="125"/>
        <v>0.20245961820851688</v>
      </c>
      <c r="G225" s="17">
        <f t="shared" si="125"/>
        <v>0.17180616740088106</v>
      </c>
      <c r="H225" s="156">
        <f t="shared" si="114"/>
        <v>8.002936857562408E-2</v>
      </c>
    </row>
    <row r="226" spans="1:8" x14ac:dyDescent="0.25">
      <c r="A226" s="319">
        <v>1872</v>
      </c>
      <c r="B226" s="16">
        <f t="shared" ref="B226:G226" si="126">B193/SUM($B193:$H193)</f>
        <v>7.0384528895884868E-2</v>
      </c>
      <c r="C226" s="17">
        <f t="shared" si="126"/>
        <v>0.1286260400269845</v>
      </c>
      <c r="D226" s="17">
        <f t="shared" si="126"/>
        <v>0.17112660220373285</v>
      </c>
      <c r="E226" s="17">
        <f t="shared" si="126"/>
        <v>0.17427479199460311</v>
      </c>
      <c r="F226" s="17">
        <f t="shared" si="126"/>
        <v>0.20733078479874073</v>
      </c>
      <c r="G226" s="17">
        <f t="shared" si="126"/>
        <v>0.17494940409264673</v>
      </c>
      <c r="H226" s="156">
        <f t="shared" si="114"/>
        <v>7.3307847987407235E-2</v>
      </c>
    </row>
    <row r="227" spans="1:8" x14ac:dyDescent="0.25">
      <c r="A227" s="319">
        <v>1877</v>
      </c>
      <c r="B227" s="16">
        <f t="shared" ref="B227:G227" si="127">B194/SUM($B194:$H194)</f>
        <v>6.3794683776351974E-2</v>
      </c>
      <c r="C227" s="17">
        <f t="shared" si="127"/>
        <v>0.12850595783684693</v>
      </c>
      <c r="D227" s="17">
        <f t="shared" si="127"/>
        <v>0.16865261228230979</v>
      </c>
      <c r="E227" s="17">
        <f t="shared" si="127"/>
        <v>0.18551787351054078</v>
      </c>
      <c r="F227" s="17">
        <f t="shared" si="127"/>
        <v>0.18826764436296975</v>
      </c>
      <c r="G227" s="17">
        <f t="shared" si="127"/>
        <v>0.17561869844179651</v>
      </c>
      <c r="H227" s="156">
        <f t="shared" si="114"/>
        <v>8.964252978918423E-2</v>
      </c>
    </row>
    <row r="228" spans="1:8" x14ac:dyDescent="0.25">
      <c r="A228" s="319">
        <v>1882</v>
      </c>
      <c r="B228" s="16">
        <f t="shared" ref="B228:G228" si="128">B195/SUM($B195:$H195)</f>
        <v>6.7050728116498634E-2</v>
      </c>
      <c r="C228" s="17">
        <f t="shared" si="128"/>
        <v>0.11905904944791167</v>
      </c>
      <c r="D228" s="17">
        <f t="shared" si="128"/>
        <v>0.16370619299087855</v>
      </c>
      <c r="E228" s="17">
        <f t="shared" si="128"/>
        <v>0.1933109297487598</v>
      </c>
      <c r="F228" s="17">
        <f t="shared" si="128"/>
        <v>0.20307249159865579</v>
      </c>
      <c r="G228" s="17">
        <f t="shared" si="128"/>
        <v>0.16594655144823173</v>
      </c>
      <c r="H228" s="156">
        <f t="shared" si="114"/>
        <v>8.7854056649063844E-2</v>
      </c>
    </row>
    <row r="229" spans="1:8" x14ac:dyDescent="0.25">
      <c r="A229" s="319">
        <v>1887</v>
      </c>
      <c r="B229" s="16">
        <f t="shared" ref="B229:G229" si="129">B196/SUM($B196:$H196)</f>
        <v>6.6709224385572932E-2</v>
      </c>
      <c r="C229" s="17">
        <f t="shared" si="129"/>
        <v>0.11075646345355888</v>
      </c>
      <c r="D229" s="17">
        <f t="shared" si="129"/>
        <v>0.15655920842642834</v>
      </c>
      <c r="E229" s="17">
        <f t="shared" si="129"/>
        <v>0.19326524098308331</v>
      </c>
      <c r="F229" s="17">
        <f t="shared" si="129"/>
        <v>0.2017235876157038</v>
      </c>
      <c r="G229" s="17">
        <f t="shared" si="129"/>
        <v>0.18065751675710182</v>
      </c>
      <c r="H229" s="156">
        <f t="shared" si="114"/>
        <v>9.0328758378550908E-2</v>
      </c>
    </row>
    <row r="230" spans="1:8" x14ac:dyDescent="0.25">
      <c r="A230" s="319">
        <v>1892</v>
      </c>
      <c r="B230" s="16">
        <f t="shared" ref="B230:G230" si="130">B197/SUM($B197:$H197)</f>
        <v>4.9955396966993755E-2</v>
      </c>
      <c r="C230" s="17">
        <f t="shared" si="130"/>
        <v>0.10645257210823669</v>
      </c>
      <c r="D230" s="17">
        <f t="shared" si="130"/>
        <v>0.14882545346416889</v>
      </c>
      <c r="E230" s="17">
        <f t="shared" si="130"/>
        <v>0.19922688076122511</v>
      </c>
      <c r="F230" s="17">
        <f t="shared" si="130"/>
        <v>0.21394588165328576</v>
      </c>
      <c r="G230" s="17">
        <f t="shared" si="130"/>
        <v>0.18718406184953909</v>
      </c>
      <c r="H230" s="156">
        <f t="shared" si="114"/>
        <v>9.4409753196550705E-2</v>
      </c>
    </row>
    <row r="231" spans="1:8" x14ac:dyDescent="0.25">
      <c r="A231" s="319">
        <v>1897</v>
      </c>
      <c r="B231" s="16">
        <f t="shared" ref="B231:G231" si="131">B198/SUM($B198:$H198)</f>
        <v>5.8661926308985132E-2</v>
      </c>
      <c r="C231" s="17">
        <f t="shared" si="131"/>
        <v>0.11053652230122818</v>
      </c>
      <c r="D231" s="17">
        <f t="shared" si="131"/>
        <v>0.14625080801551391</v>
      </c>
      <c r="E231" s="17">
        <f t="shared" si="131"/>
        <v>0.19295410471881061</v>
      </c>
      <c r="F231" s="17">
        <f t="shared" si="131"/>
        <v>0.22091144149967679</v>
      </c>
      <c r="G231" s="17">
        <f t="shared" si="131"/>
        <v>0.18277310924369747</v>
      </c>
      <c r="H231" s="156">
        <f t="shared" si="114"/>
        <v>8.7912087912087919E-2</v>
      </c>
    </row>
    <row r="232" spans="1:8" x14ac:dyDescent="0.25">
      <c r="A232" s="319">
        <v>1902</v>
      </c>
      <c r="B232" s="16">
        <f t="shared" ref="B232:G233" si="132">B199/SUM($B199:$H199)</f>
        <v>6.8674698795180719E-2</v>
      </c>
      <c r="C232" s="17">
        <f t="shared" si="132"/>
        <v>0.10990629183400268</v>
      </c>
      <c r="D232" s="17">
        <f t="shared" si="132"/>
        <v>0.16211512717536813</v>
      </c>
      <c r="E232" s="17">
        <f t="shared" si="132"/>
        <v>0.19009370816599733</v>
      </c>
      <c r="F232" s="17">
        <f t="shared" si="132"/>
        <v>0.20722891566265061</v>
      </c>
      <c r="G232" s="17">
        <f t="shared" si="132"/>
        <v>0.17764390896921017</v>
      </c>
      <c r="H232" s="156">
        <f t="shared" si="114"/>
        <v>8.4337349397590355E-2</v>
      </c>
    </row>
    <row r="233" spans="1:8" x14ac:dyDescent="0.25">
      <c r="A233" s="340">
        <v>1907</v>
      </c>
      <c r="B233" s="16">
        <f t="shared" si="132"/>
        <v>5.7498362802881467E-2</v>
      </c>
      <c r="C233" s="17">
        <f t="shared" si="132"/>
        <v>0.10203012442698101</v>
      </c>
      <c r="D233" s="17">
        <f t="shared" si="132"/>
        <v>0.17445972495088408</v>
      </c>
      <c r="E233" s="17">
        <f t="shared" si="132"/>
        <v>0.18585461689587426</v>
      </c>
      <c r="F233" s="17">
        <f t="shared" si="132"/>
        <v>0.20314341846758349</v>
      </c>
      <c r="G233" s="17">
        <f t="shared" si="132"/>
        <v>0.18559266535690896</v>
      </c>
      <c r="H233" s="156">
        <f t="shared" si="114"/>
        <v>9.1421087098886702E-2</v>
      </c>
    </row>
    <row r="234" spans="1:8" x14ac:dyDescent="0.25">
      <c r="A234" s="319">
        <v>1912</v>
      </c>
      <c r="B234" s="16">
        <f t="shared" ref="B234:G234" si="133">B201/SUM($B201:$H201)</f>
        <v>5.6016597510373446E-2</v>
      </c>
      <c r="C234" s="17">
        <f t="shared" si="133"/>
        <v>0.11410788381742738</v>
      </c>
      <c r="D234" s="17">
        <f t="shared" si="133"/>
        <v>0.15962899682694653</v>
      </c>
      <c r="E234" s="17">
        <f t="shared" si="133"/>
        <v>0.20014644862094216</v>
      </c>
      <c r="F234" s="17">
        <f t="shared" si="133"/>
        <v>0.20222113741762265</v>
      </c>
      <c r="G234" s="17">
        <f t="shared" si="133"/>
        <v>0.17878935806687821</v>
      </c>
      <c r="H234" s="156">
        <f t="shared" si="114"/>
        <v>8.9089577739809619E-2</v>
      </c>
    </row>
    <row r="235" spans="1:8" x14ac:dyDescent="0.25">
      <c r="A235" s="319">
        <v>1922</v>
      </c>
      <c r="B235" s="16">
        <f t="shared" ref="B235:G235" si="134">B202/SUM($B202:$H202)</f>
        <v>3.7530736378931021E-2</v>
      </c>
      <c r="C235" s="17">
        <f t="shared" si="134"/>
        <v>7.9202795392778566E-2</v>
      </c>
      <c r="D235" s="17">
        <f t="shared" si="134"/>
        <v>0.15089944350977094</v>
      </c>
      <c r="E235" s="17">
        <f t="shared" si="134"/>
        <v>0.20525430309305034</v>
      </c>
      <c r="F235" s="17">
        <f t="shared" si="134"/>
        <v>0.23411414520512489</v>
      </c>
      <c r="G235" s="17">
        <f t="shared" si="134"/>
        <v>0.19645399249385273</v>
      </c>
      <c r="H235" s="156">
        <f t="shared" si="114"/>
        <v>9.6544583926491526E-2</v>
      </c>
    </row>
    <row r="236" spans="1:8" x14ac:dyDescent="0.25">
      <c r="A236" s="319">
        <v>1927</v>
      </c>
      <c r="B236" s="16">
        <f t="shared" ref="B236:G236" si="135">B203/SUM($B203:$H203)</f>
        <v>3.9191520828198177E-2</v>
      </c>
      <c r="C236" s="17">
        <f t="shared" si="135"/>
        <v>7.8629529208774959E-2</v>
      </c>
      <c r="D236" s="17">
        <f t="shared" si="135"/>
        <v>0.13667734779393639</v>
      </c>
      <c r="E236" s="17">
        <f t="shared" si="135"/>
        <v>0.21370470791225044</v>
      </c>
      <c r="F236" s="17">
        <f t="shared" si="135"/>
        <v>0.24439240818338673</v>
      </c>
      <c r="G236" s="17">
        <f t="shared" si="135"/>
        <v>0.19139758442198668</v>
      </c>
      <c r="H236" s="156">
        <f t="shared" si="114"/>
        <v>9.6006901651466595E-2</v>
      </c>
    </row>
    <row r="237" spans="1:8" x14ac:dyDescent="0.25">
      <c r="A237" s="319">
        <v>1932</v>
      </c>
      <c r="B237" s="16">
        <f t="shared" ref="B237:G237" si="136">B204/SUM($B204:$H204)</f>
        <v>4.033898305084746E-2</v>
      </c>
      <c r="C237" s="17">
        <f t="shared" si="136"/>
        <v>6.9491525423728814E-2</v>
      </c>
      <c r="D237" s="17">
        <f t="shared" si="136"/>
        <v>0.13084745762711864</v>
      </c>
      <c r="E237" s="17">
        <f t="shared" si="136"/>
        <v>0.20632768361581921</v>
      </c>
      <c r="F237" s="17">
        <f t="shared" si="136"/>
        <v>0.2384180790960452</v>
      </c>
      <c r="G237" s="17">
        <f t="shared" si="136"/>
        <v>0.2105084745762712</v>
      </c>
      <c r="H237" s="156">
        <f t="shared" si="114"/>
        <v>0.10406779661016949</v>
      </c>
    </row>
    <row r="238" spans="1:8" x14ac:dyDescent="0.25">
      <c r="A238" s="319">
        <v>1937</v>
      </c>
      <c r="B238" s="16">
        <f t="shared" ref="B238:G238" si="137">B205/SUM($B205:$H205)</f>
        <v>2.8855612635260684E-2</v>
      </c>
      <c r="C238" s="17">
        <f t="shared" si="137"/>
        <v>6.9406492512842935E-2</v>
      </c>
      <c r="D238" s="17">
        <f t="shared" si="137"/>
        <v>0.11400153022188217</v>
      </c>
      <c r="E238" s="17">
        <f t="shared" si="137"/>
        <v>0.1972893212372937</v>
      </c>
      <c r="F238" s="17">
        <f t="shared" si="137"/>
        <v>0.24450759645862935</v>
      </c>
      <c r="G238" s="17">
        <f t="shared" si="137"/>
        <v>0.22680074325062849</v>
      </c>
      <c r="H238" s="156">
        <f t="shared" si="114"/>
        <v>0.11913870368346267</v>
      </c>
    </row>
    <row r="239" spans="1:8" x14ac:dyDescent="0.25">
      <c r="A239" s="375">
        <v>1942</v>
      </c>
      <c r="B239" s="16">
        <f t="shared" ref="B239:G239" si="138">B206/SUM($B206:$H206)</f>
        <v>2.0074349442379184E-2</v>
      </c>
      <c r="C239" s="17">
        <f t="shared" si="138"/>
        <v>4.9401073936389921E-2</v>
      </c>
      <c r="D239" s="17">
        <f t="shared" si="138"/>
        <v>0.10359355638166047</v>
      </c>
      <c r="E239" s="17">
        <f t="shared" si="138"/>
        <v>0.1828996282527881</v>
      </c>
      <c r="F239" s="17">
        <f t="shared" si="138"/>
        <v>0.25295332507228419</v>
      </c>
      <c r="G239" s="17">
        <f t="shared" si="138"/>
        <v>0.24609665427509295</v>
      </c>
      <c r="H239" s="156">
        <f t="shared" si="114"/>
        <v>0.1449814126394052</v>
      </c>
    </row>
    <row r="240" spans="1:8" x14ac:dyDescent="0.25">
      <c r="A240" s="319">
        <v>1947</v>
      </c>
      <c r="B240" s="16">
        <f t="shared" ref="B240:G240" si="139">B207/SUM($B207:$H207)</f>
        <v>2.220888355342137E-2</v>
      </c>
      <c r="C240" s="17">
        <f t="shared" si="139"/>
        <v>3.8895558223289314E-2</v>
      </c>
      <c r="D240" s="17">
        <f t="shared" si="139"/>
        <v>0.10624249699879952</v>
      </c>
      <c r="E240" s="17">
        <f t="shared" si="139"/>
        <v>0.17322929171668666</v>
      </c>
      <c r="F240" s="17">
        <f t="shared" si="139"/>
        <v>0.2695078031212485</v>
      </c>
      <c r="G240" s="17">
        <f t="shared" si="139"/>
        <v>0.2631452581032413</v>
      </c>
      <c r="H240" s="156">
        <f t="shared" si="114"/>
        <v>0.12677070828331333</v>
      </c>
    </row>
    <row r="241" spans="1:8" x14ac:dyDescent="0.25">
      <c r="A241" s="319">
        <v>1952</v>
      </c>
      <c r="B241" s="16">
        <f t="shared" ref="B241:G241" si="140">B208/SUM($B208:$H208)</f>
        <v>1.2035271687321259E-2</v>
      </c>
      <c r="C241" s="17">
        <f t="shared" si="140"/>
        <v>2.1806482364156339E-2</v>
      </c>
      <c r="D241" s="17">
        <f t="shared" si="140"/>
        <v>7.8646329837940898E-2</v>
      </c>
      <c r="E241" s="17">
        <f t="shared" si="140"/>
        <v>0.18815538608198284</v>
      </c>
      <c r="F241" s="17">
        <f t="shared" si="140"/>
        <v>0.26894661582459484</v>
      </c>
      <c r="G241" s="17">
        <f t="shared" si="140"/>
        <v>0.28098188751191611</v>
      </c>
      <c r="H241" s="156">
        <f t="shared" si="114"/>
        <v>0.14942802669208771</v>
      </c>
    </row>
    <row r="242" spans="1:8" x14ac:dyDescent="0.25">
      <c r="A242" s="502">
        <v>1895</v>
      </c>
      <c r="B242" s="16">
        <f t="shared" ref="B242:G242" si="141">B209/SUM($B209:$H209)</f>
        <v>1.2908273029532564E-2</v>
      </c>
      <c r="C242" s="17">
        <f t="shared" si="141"/>
        <v>2.2785057696068846E-2</v>
      </c>
      <c r="D242" s="17">
        <f t="shared" si="141"/>
        <v>6.2878936045374534E-2</v>
      </c>
      <c r="E242" s="17">
        <f t="shared" si="141"/>
        <v>0.18638763935067476</v>
      </c>
      <c r="F242" s="17">
        <f t="shared" si="141"/>
        <v>0.25239585370623902</v>
      </c>
      <c r="G242" s="17">
        <f t="shared" si="141"/>
        <v>0.27997261881478586</v>
      </c>
      <c r="H242" s="156">
        <f t="shared" si="114"/>
        <v>0.18267162135732445</v>
      </c>
    </row>
    <row r="243" spans="1:8" x14ac:dyDescent="0.25">
      <c r="A243" s="165"/>
      <c r="B243" s="44"/>
      <c r="C243" s="41"/>
      <c r="D243" s="41"/>
      <c r="E243" s="41"/>
      <c r="F243" s="41"/>
      <c r="G243" s="41"/>
      <c r="H243" s="141"/>
    </row>
    <row r="244" spans="1:8" x14ac:dyDescent="0.25">
      <c r="A244" s="594"/>
      <c r="B244" s="559" t="s">
        <v>30</v>
      </c>
      <c r="C244" s="557"/>
      <c r="D244" s="558"/>
      <c r="E244" s="558"/>
      <c r="F244" s="558"/>
      <c r="G244" s="558"/>
      <c r="H244" s="563"/>
    </row>
    <row r="245" spans="1:8" x14ac:dyDescent="0.25">
      <c r="A245" s="595"/>
      <c r="B245" s="561"/>
      <c r="C245" s="508"/>
      <c r="D245" s="508"/>
      <c r="E245" s="508"/>
      <c r="F245" s="508"/>
      <c r="G245" s="508"/>
      <c r="H245" s="564"/>
    </row>
    <row r="246" spans="1:8" x14ac:dyDescent="0.25">
      <c r="A246" s="596"/>
      <c r="B246" s="12" t="s">
        <v>23</v>
      </c>
      <c r="C246" s="11" t="s">
        <v>24</v>
      </c>
      <c r="D246" s="11" t="s">
        <v>25</v>
      </c>
      <c r="E246" s="11" t="s">
        <v>26</v>
      </c>
      <c r="F246" s="11" t="s">
        <v>27</v>
      </c>
      <c r="G246" s="11" t="s">
        <v>28</v>
      </c>
      <c r="H246" s="155" t="s">
        <v>29</v>
      </c>
    </row>
    <row r="247" spans="1:8" ht="3.75" customHeight="1" x14ac:dyDescent="0.25">
      <c r="A247" s="112" t="s">
        <v>594</v>
      </c>
      <c r="B247" s="14" t="s">
        <v>206</v>
      </c>
      <c r="C247" s="5" t="s">
        <v>207</v>
      </c>
      <c r="D247" s="5" t="s">
        <v>208</v>
      </c>
      <c r="E247" s="5" t="s">
        <v>209</v>
      </c>
      <c r="F247" s="9" t="s">
        <v>121</v>
      </c>
      <c r="G247" s="9" t="s">
        <v>122</v>
      </c>
      <c r="H247" s="113" t="s">
        <v>123</v>
      </c>
    </row>
    <row r="248" spans="1:8" x14ac:dyDescent="0.25">
      <c r="A248" s="319">
        <v>1807</v>
      </c>
      <c r="B248" s="24">
        <v>1247</v>
      </c>
      <c r="C248" s="25">
        <v>875</v>
      </c>
      <c r="D248" s="25">
        <v>925</v>
      </c>
      <c r="E248" s="25">
        <v>1092</v>
      </c>
      <c r="F248" s="25">
        <v>1423</v>
      </c>
      <c r="G248" s="25">
        <v>1229</v>
      </c>
      <c r="H248" s="137">
        <v>487</v>
      </c>
    </row>
    <row r="249" spans="1:8" x14ac:dyDescent="0.25">
      <c r="A249" s="319">
        <v>1812</v>
      </c>
      <c r="B249" s="24">
        <v>1204</v>
      </c>
      <c r="C249" s="25">
        <v>855</v>
      </c>
      <c r="D249" s="25">
        <v>899</v>
      </c>
      <c r="E249" s="25">
        <v>1058</v>
      </c>
      <c r="F249" s="25">
        <v>1389</v>
      </c>
      <c r="G249" s="25">
        <v>1216</v>
      </c>
      <c r="H249" s="137">
        <v>486</v>
      </c>
    </row>
    <row r="250" spans="1:8" x14ac:dyDescent="0.25">
      <c r="A250" s="319">
        <v>1817</v>
      </c>
      <c r="B250" s="24">
        <v>1475</v>
      </c>
      <c r="C250" s="25">
        <v>1159</v>
      </c>
      <c r="D250" s="25">
        <v>1245</v>
      </c>
      <c r="E250" s="25">
        <v>1455</v>
      </c>
      <c r="F250" s="25">
        <v>1810</v>
      </c>
      <c r="G250" s="25">
        <v>1509</v>
      </c>
      <c r="H250" s="137">
        <v>621</v>
      </c>
    </row>
    <row r="251" spans="1:8" x14ac:dyDescent="0.25">
      <c r="A251" s="319">
        <v>1822</v>
      </c>
      <c r="B251" s="24">
        <v>2277</v>
      </c>
      <c r="C251" s="25">
        <v>1341</v>
      </c>
      <c r="D251" s="25">
        <v>1252</v>
      </c>
      <c r="E251" s="25">
        <v>1477</v>
      </c>
      <c r="F251" s="25">
        <v>1813</v>
      </c>
      <c r="G251" s="25">
        <v>1645</v>
      </c>
      <c r="H251" s="137">
        <v>687</v>
      </c>
    </row>
    <row r="252" spans="1:8" x14ac:dyDescent="0.25">
      <c r="A252" s="319">
        <v>1827</v>
      </c>
      <c r="B252" s="24">
        <v>1890</v>
      </c>
      <c r="C252" s="25">
        <v>1361</v>
      </c>
      <c r="D252" s="25">
        <v>1273</v>
      </c>
      <c r="E252" s="25">
        <v>1423</v>
      </c>
      <c r="F252" s="25">
        <v>1836</v>
      </c>
      <c r="G252" s="25">
        <v>1866</v>
      </c>
      <c r="H252" s="137">
        <v>665</v>
      </c>
    </row>
    <row r="253" spans="1:8" x14ac:dyDescent="0.25">
      <c r="A253" s="319">
        <v>1832</v>
      </c>
      <c r="B253" s="24">
        <v>4012</v>
      </c>
      <c r="C253" s="25">
        <v>3861</v>
      </c>
      <c r="D253" s="25">
        <v>3568</v>
      </c>
      <c r="E253" s="25">
        <v>3779</v>
      </c>
      <c r="F253" s="25">
        <v>4204</v>
      </c>
      <c r="G253" s="25">
        <v>3550</v>
      </c>
      <c r="H253" s="137">
        <v>1106</v>
      </c>
    </row>
    <row r="254" spans="1:8" x14ac:dyDescent="0.25">
      <c r="A254" s="319">
        <v>1837</v>
      </c>
      <c r="B254" s="24">
        <v>2809</v>
      </c>
      <c r="C254" s="25">
        <v>2078</v>
      </c>
      <c r="D254" s="25">
        <v>1846</v>
      </c>
      <c r="E254" s="25">
        <v>1837</v>
      </c>
      <c r="F254" s="25">
        <v>2276</v>
      </c>
      <c r="G254" s="25">
        <v>2330</v>
      </c>
      <c r="H254" s="137">
        <v>1065</v>
      </c>
    </row>
    <row r="255" spans="1:8" x14ac:dyDescent="0.25">
      <c r="A255" s="319">
        <v>1842</v>
      </c>
      <c r="B255" s="24">
        <v>3264</v>
      </c>
      <c r="C255" s="25">
        <v>2018</v>
      </c>
      <c r="D255" s="25">
        <v>2069</v>
      </c>
      <c r="E255" s="25">
        <v>1719</v>
      </c>
      <c r="F255" s="25">
        <v>1873</v>
      </c>
      <c r="G255" s="25">
        <v>1885</v>
      </c>
      <c r="H255" s="137">
        <v>919</v>
      </c>
    </row>
    <row r="256" spans="1:8" x14ac:dyDescent="0.25">
      <c r="A256" s="319">
        <v>1847</v>
      </c>
      <c r="B256" s="24">
        <v>3015</v>
      </c>
      <c r="C256" s="25">
        <v>2120</v>
      </c>
      <c r="D256" s="25">
        <v>2055</v>
      </c>
      <c r="E256" s="25">
        <v>1895</v>
      </c>
      <c r="F256" s="25">
        <v>2102</v>
      </c>
      <c r="G256" s="25">
        <v>2063</v>
      </c>
      <c r="H256" s="137">
        <v>977</v>
      </c>
    </row>
    <row r="257" spans="1:8" x14ac:dyDescent="0.25">
      <c r="A257" s="319">
        <v>1852</v>
      </c>
      <c r="B257" s="24">
        <v>2235</v>
      </c>
      <c r="C257" s="25">
        <v>1819</v>
      </c>
      <c r="D257" s="25">
        <v>1827</v>
      </c>
      <c r="E257" s="25">
        <v>1960</v>
      </c>
      <c r="F257" s="25">
        <v>1849</v>
      </c>
      <c r="G257" s="25">
        <v>1620</v>
      </c>
      <c r="H257" s="137">
        <v>746</v>
      </c>
    </row>
    <row r="258" spans="1:8" x14ac:dyDescent="0.25">
      <c r="A258" s="319">
        <v>1857</v>
      </c>
      <c r="B258" s="24">
        <v>3163</v>
      </c>
      <c r="C258" s="25">
        <v>2241</v>
      </c>
      <c r="D258" s="25">
        <v>1956</v>
      </c>
      <c r="E258" s="25">
        <v>2176</v>
      </c>
      <c r="F258" s="25">
        <v>2055</v>
      </c>
      <c r="G258" s="25">
        <v>1761</v>
      </c>
      <c r="H258" s="137">
        <v>685</v>
      </c>
    </row>
    <row r="259" spans="1:8" x14ac:dyDescent="0.25">
      <c r="A259" s="319">
        <v>1862</v>
      </c>
      <c r="B259" s="24">
        <v>3215</v>
      </c>
      <c r="C259" s="25">
        <v>2874</v>
      </c>
      <c r="D259" s="25">
        <v>2798</v>
      </c>
      <c r="E259" s="25">
        <v>2763</v>
      </c>
      <c r="F259" s="25">
        <v>3072</v>
      </c>
      <c r="G259" s="25">
        <v>2413</v>
      </c>
      <c r="H259" s="137">
        <v>999</v>
      </c>
    </row>
    <row r="260" spans="1:8" x14ac:dyDescent="0.25">
      <c r="A260" s="319">
        <v>1867</v>
      </c>
      <c r="B260" s="24">
        <v>3212</v>
      </c>
      <c r="C260" s="25">
        <v>3399</v>
      </c>
      <c r="D260" s="25">
        <v>3439</v>
      </c>
      <c r="E260" s="25">
        <v>3257</v>
      </c>
      <c r="F260" s="25">
        <v>3647</v>
      </c>
      <c r="G260" s="25">
        <v>2930</v>
      </c>
      <c r="H260" s="137">
        <v>1165</v>
      </c>
    </row>
    <row r="261" spans="1:8" x14ac:dyDescent="0.25">
      <c r="A261" s="319">
        <v>1872</v>
      </c>
      <c r="B261" s="24">
        <v>2550</v>
      </c>
      <c r="C261" s="25">
        <v>2786</v>
      </c>
      <c r="D261" s="25">
        <v>2679</v>
      </c>
      <c r="E261" s="25">
        <v>2522</v>
      </c>
      <c r="F261" s="25">
        <v>2404</v>
      </c>
      <c r="G261" s="25">
        <v>1938</v>
      </c>
      <c r="H261" s="137">
        <v>696</v>
      </c>
    </row>
    <row r="262" spans="1:8" x14ac:dyDescent="0.25">
      <c r="A262" s="319">
        <v>1877</v>
      </c>
      <c r="B262" s="24">
        <v>2796</v>
      </c>
      <c r="C262" s="25">
        <v>3143</v>
      </c>
      <c r="D262" s="25">
        <v>3150</v>
      </c>
      <c r="E262" s="25">
        <v>3101</v>
      </c>
      <c r="F262" s="25">
        <v>3047</v>
      </c>
      <c r="G262" s="25">
        <v>2530</v>
      </c>
      <c r="H262" s="137">
        <v>1175</v>
      </c>
    </row>
    <row r="263" spans="1:8" x14ac:dyDescent="0.25">
      <c r="A263" s="319">
        <v>1882</v>
      </c>
      <c r="B263" s="24">
        <v>4168</v>
      </c>
      <c r="C263" s="25">
        <v>4338</v>
      </c>
      <c r="D263" s="25">
        <v>4251</v>
      </c>
      <c r="E263" s="25">
        <v>4180</v>
      </c>
      <c r="F263" s="25">
        <v>3895</v>
      </c>
      <c r="G263" s="25">
        <v>2820</v>
      </c>
      <c r="H263" s="137">
        <v>1181</v>
      </c>
    </row>
    <row r="264" spans="1:8" x14ac:dyDescent="0.25">
      <c r="A264" s="319">
        <v>1887</v>
      </c>
      <c r="B264" s="24">
        <v>3133</v>
      </c>
      <c r="C264" s="25">
        <v>3321</v>
      </c>
      <c r="D264" s="25">
        <v>3595</v>
      </c>
      <c r="E264" s="25">
        <v>3673</v>
      </c>
      <c r="F264" s="25">
        <v>3691</v>
      </c>
      <c r="G264" s="25">
        <v>2836</v>
      </c>
      <c r="H264" s="137">
        <v>1103</v>
      </c>
    </row>
    <row r="265" spans="1:8" x14ac:dyDescent="0.25">
      <c r="A265" s="319">
        <v>1892</v>
      </c>
      <c r="B265" s="24">
        <v>3010</v>
      </c>
      <c r="C265" s="25">
        <v>4193</v>
      </c>
      <c r="D265" s="25">
        <v>4411</v>
      </c>
      <c r="E265" s="25">
        <v>4496</v>
      </c>
      <c r="F265" s="25">
        <v>4708</v>
      </c>
      <c r="G265" s="25">
        <v>3866</v>
      </c>
      <c r="H265" s="137">
        <v>1023</v>
      </c>
    </row>
    <row r="266" spans="1:8" x14ac:dyDescent="0.25">
      <c r="A266" s="319">
        <v>1897</v>
      </c>
      <c r="B266" s="24">
        <v>2559</v>
      </c>
      <c r="C266" s="25">
        <v>3709</v>
      </c>
      <c r="D266" s="25">
        <v>3972</v>
      </c>
      <c r="E266" s="25">
        <v>4186</v>
      </c>
      <c r="F266" s="25">
        <v>4349</v>
      </c>
      <c r="G266" s="25">
        <v>3432</v>
      </c>
      <c r="H266" s="137">
        <v>1457</v>
      </c>
    </row>
    <row r="267" spans="1:8" x14ac:dyDescent="0.25">
      <c r="A267" s="340">
        <v>1902</v>
      </c>
      <c r="B267" s="24">
        <v>3038</v>
      </c>
      <c r="C267" s="25">
        <v>4032</v>
      </c>
      <c r="D267" s="25">
        <v>4776</v>
      </c>
      <c r="E267" s="25">
        <v>4784</v>
      </c>
      <c r="F267" s="25">
        <v>5026</v>
      </c>
      <c r="G267" s="25">
        <v>4051</v>
      </c>
      <c r="H267" s="137">
        <v>1788</v>
      </c>
    </row>
    <row r="268" spans="1:8" x14ac:dyDescent="0.25">
      <c r="A268" s="319">
        <v>1907</v>
      </c>
      <c r="B268" s="24">
        <v>2926</v>
      </c>
      <c r="C268" s="25">
        <v>4007</v>
      </c>
      <c r="D268" s="25">
        <v>5162</v>
      </c>
      <c r="E268" s="25">
        <v>5024</v>
      </c>
      <c r="F268" s="25">
        <v>5187</v>
      </c>
      <c r="G268" s="25">
        <v>4468</v>
      </c>
      <c r="H268" s="137">
        <v>2043</v>
      </c>
    </row>
    <row r="269" spans="1:8" x14ac:dyDescent="0.25">
      <c r="A269" s="319">
        <v>1912</v>
      </c>
      <c r="B269" s="24">
        <v>2999</v>
      </c>
      <c r="C269" s="25">
        <v>4164</v>
      </c>
      <c r="D269" s="25">
        <v>4729</v>
      </c>
      <c r="E269" s="25">
        <v>5385</v>
      </c>
      <c r="F269" s="25">
        <v>5219</v>
      </c>
      <c r="G269" s="25">
        <v>4629</v>
      </c>
      <c r="H269" s="137">
        <v>2200</v>
      </c>
    </row>
    <row r="270" spans="1:8" x14ac:dyDescent="0.25">
      <c r="A270" s="319">
        <v>1922</v>
      </c>
      <c r="B270" s="24">
        <v>2145</v>
      </c>
      <c r="C270" s="25">
        <v>2577</v>
      </c>
      <c r="D270" s="25">
        <v>3662</v>
      </c>
      <c r="E270" s="25">
        <v>4241</v>
      </c>
      <c r="F270" s="25">
        <v>4798</v>
      </c>
      <c r="G270" s="25">
        <v>4271</v>
      </c>
      <c r="H270" s="137">
        <v>2147</v>
      </c>
    </row>
    <row r="271" spans="1:8" x14ac:dyDescent="0.25">
      <c r="A271" s="319">
        <v>1927</v>
      </c>
      <c r="B271" s="24">
        <v>2292</v>
      </c>
      <c r="C271" s="25">
        <v>2586</v>
      </c>
      <c r="D271" s="25">
        <v>3428</v>
      </c>
      <c r="E271" s="25">
        <v>4230</v>
      </c>
      <c r="F271" s="25">
        <v>4833</v>
      </c>
      <c r="G271" s="25">
        <v>4195</v>
      </c>
      <c r="H271" s="137">
        <v>2177</v>
      </c>
    </row>
    <row r="272" spans="1:8" x14ac:dyDescent="0.25">
      <c r="A272" s="319">
        <v>1932</v>
      </c>
      <c r="B272" s="24">
        <v>1811</v>
      </c>
      <c r="C272" s="25">
        <v>2450</v>
      </c>
      <c r="D272" s="25">
        <v>3277</v>
      </c>
      <c r="E272" s="25">
        <v>4327</v>
      </c>
      <c r="F272" s="25">
        <v>4769</v>
      </c>
      <c r="G272" s="25">
        <v>4522</v>
      </c>
      <c r="H272" s="137">
        <v>2415</v>
      </c>
    </row>
    <row r="273" spans="1:8" x14ac:dyDescent="0.25">
      <c r="A273" s="319">
        <v>1937</v>
      </c>
      <c r="B273" s="24">
        <v>1153</v>
      </c>
      <c r="C273" s="25">
        <v>2129</v>
      </c>
      <c r="D273" s="25">
        <v>2809</v>
      </c>
      <c r="E273" s="25">
        <v>3864</v>
      </c>
      <c r="F273" s="25">
        <v>4602</v>
      </c>
      <c r="G273" s="25">
        <v>4473</v>
      </c>
      <c r="H273" s="137">
        <v>2597</v>
      </c>
    </row>
    <row r="274" spans="1:8" x14ac:dyDescent="0.25">
      <c r="A274" s="375">
        <v>1942</v>
      </c>
      <c r="B274" s="24">
        <v>2570</v>
      </c>
      <c r="C274" s="25">
        <v>6313</v>
      </c>
      <c r="D274" s="25">
        <v>8327</v>
      </c>
      <c r="E274" s="25">
        <v>6616</v>
      </c>
      <c r="F274" s="25">
        <v>7060</v>
      </c>
      <c r="G274" s="25">
        <v>7126</v>
      </c>
      <c r="H274" s="137">
        <v>3959</v>
      </c>
    </row>
    <row r="275" spans="1:8" x14ac:dyDescent="0.25">
      <c r="A275" s="319">
        <v>1947</v>
      </c>
      <c r="B275" s="24">
        <v>780</v>
      </c>
      <c r="C275" s="25">
        <v>985</v>
      </c>
      <c r="D275" s="25">
        <v>2076</v>
      </c>
      <c r="E275" s="25">
        <v>2981</v>
      </c>
      <c r="F275" s="25">
        <v>4343</v>
      </c>
      <c r="G275" s="25">
        <v>4786</v>
      </c>
      <c r="H275" s="137">
        <v>2592</v>
      </c>
    </row>
    <row r="276" spans="1:8" x14ac:dyDescent="0.25">
      <c r="A276" s="440">
        <v>1952</v>
      </c>
      <c r="B276" s="24">
        <v>458</v>
      </c>
      <c r="C276" s="25">
        <v>698</v>
      </c>
      <c r="D276" s="25">
        <v>1917</v>
      </c>
      <c r="E276" s="25">
        <v>3788</v>
      </c>
      <c r="F276" s="25">
        <v>5178</v>
      </c>
      <c r="G276" s="25">
        <v>6104</v>
      </c>
      <c r="H276" s="137">
        <v>4010</v>
      </c>
    </row>
    <row r="277" spans="1:8" x14ac:dyDescent="0.25">
      <c r="A277" s="319">
        <v>1957</v>
      </c>
      <c r="B277" s="24">
        <v>448</v>
      </c>
      <c r="C277" s="25">
        <v>683</v>
      </c>
      <c r="D277" s="25">
        <v>1589</v>
      </c>
      <c r="E277" s="25">
        <v>3974</v>
      </c>
      <c r="F277" s="25">
        <v>5284</v>
      </c>
      <c r="G277" s="25">
        <v>6412</v>
      </c>
      <c r="H277" s="137">
        <v>5053</v>
      </c>
    </row>
    <row r="278" spans="1:8" ht="15" customHeight="1" x14ac:dyDescent="0.25">
      <c r="A278" s="594"/>
      <c r="B278" s="559" t="s">
        <v>205</v>
      </c>
      <c r="C278" s="557"/>
      <c r="D278" s="557"/>
      <c r="E278" s="557"/>
      <c r="F278" s="557"/>
      <c r="G278" s="557"/>
      <c r="H278" s="597"/>
    </row>
    <row r="279" spans="1:8" x14ac:dyDescent="0.25">
      <c r="A279" s="595"/>
      <c r="B279" s="593"/>
      <c r="C279" s="591"/>
      <c r="D279" s="591"/>
      <c r="E279" s="591"/>
      <c r="F279" s="591"/>
      <c r="G279" s="591"/>
      <c r="H279" s="598"/>
    </row>
    <row r="280" spans="1:8" x14ac:dyDescent="0.25">
      <c r="A280" s="596"/>
      <c r="B280" s="12" t="s">
        <v>23</v>
      </c>
      <c r="C280" s="11" t="s">
        <v>24</v>
      </c>
      <c r="D280" s="11" t="s">
        <v>25</v>
      </c>
      <c r="E280" s="11" t="s">
        <v>26</v>
      </c>
      <c r="F280" s="11" t="s">
        <v>27</v>
      </c>
      <c r="G280" s="11" t="s">
        <v>28</v>
      </c>
      <c r="H280" s="155" t="s">
        <v>29</v>
      </c>
    </row>
    <row r="281" spans="1:8" x14ac:dyDescent="0.25">
      <c r="A281" s="319">
        <v>1807</v>
      </c>
      <c r="B281" s="16">
        <f t="shared" ref="B281:H295" si="142">B248/SUM($B248:$H248)</f>
        <v>0.1713382797471833</v>
      </c>
      <c r="C281" s="17">
        <f t="shared" si="142"/>
        <v>0.12022533663094256</v>
      </c>
      <c r="D281" s="17">
        <f t="shared" si="142"/>
        <v>0.12709535586699644</v>
      </c>
      <c r="E281" s="17">
        <f t="shared" si="142"/>
        <v>0.15004122011541632</v>
      </c>
      <c r="F281" s="17">
        <f t="shared" si="142"/>
        <v>0.19552074745809289</v>
      </c>
      <c r="G281" s="17">
        <f t="shared" si="142"/>
        <v>0.16886507282220389</v>
      </c>
      <c r="H281" s="156">
        <f t="shared" si="142"/>
        <v>6.6913987359164609E-2</v>
      </c>
    </row>
    <row r="282" spans="1:8" x14ac:dyDescent="0.25">
      <c r="A282" s="319">
        <v>1812</v>
      </c>
      <c r="B282" s="16">
        <f t="shared" si="142"/>
        <v>0.16941044041086253</v>
      </c>
      <c r="C282" s="17">
        <f t="shared" si="142"/>
        <v>0.12030392570704938</v>
      </c>
      <c r="D282" s="17">
        <f t="shared" si="142"/>
        <v>0.1264950049247221</v>
      </c>
      <c r="E282" s="17">
        <f t="shared" si="142"/>
        <v>0.14886731391585761</v>
      </c>
      <c r="F282" s="17">
        <f t="shared" si="142"/>
        <v>0.19544111439425918</v>
      </c>
      <c r="G282" s="17">
        <f t="shared" si="142"/>
        <v>0.1710989165611369</v>
      </c>
      <c r="H282" s="156">
        <f t="shared" si="142"/>
        <v>6.8383284086112286E-2</v>
      </c>
    </row>
    <row r="283" spans="1:8" x14ac:dyDescent="0.25">
      <c r="A283" s="319">
        <v>1817</v>
      </c>
      <c r="B283" s="16">
        <f t="shared" si="142"/>
        <v>0.15904679749838257</v>
      </c>
      <c r="C283" s="17">
        <f t="shared" si="142"/>
        <v>0.12497304291567823</v>
      </c>
      <c r="D283" s="17">
        <f t="shared" si="142"/>
        <v>0.1342462799223636</v>
      </c>
      <c r="E283" s="17">
        <f t="shared" si="142"/>
        <v>0.1568902307526418</v>
      </c>
      <c r="F283" s="17">
        <f t="shared" si="142"/>
        <v>0.19516929048954065</v>
      </c>
      <c r="G283" s="17">
        <f t="shared" si="142"/>
        <v>0.16271296096614191</v>
      </c>
      <c r="H283" s="156">
        <f t="shared" si="142"/>
        <v>6.6961397455251245E-2</v>
      </c>
    </row>
    <row r="284" spans="1:8" x14ac:dyDescent="0.25">
      <c r="A284" s="319">
        <v>1822</v>
      </c>
      <c r="B284" s="16">
        <f t="shared" si="142"/>
        <v>0.2170224933282501</v>
      </c>
      <c r="C284" s="17">
        <f t="shared" si="142"/>
        <v>0.1278116660312619</v>
      </c>
      <c r="D284" s="17">
        <f t="shared" si="142"/>
        <v>0.11932901258101411</v>
      </c>
      <c r="E284" s="17">
        <f t="shared" si="142"/>
        <v>0.14077392298894395</v>
      </c>
      <c r="F284" s="17">
        <f t="shared" si="142"/>
        <v>0.17279832253145253</v>
      </c>
      <c r="G284" s="17">
        <f t="shared" si="142"/>
        <v>0.15678612276019824</v>
      </c>
      <c r="H284" s="156">
        <f t="shared" si="142"/>
        <v>6.5478459778879144E-2</v>
      </c>
    </row>
    <row r="285" spans="1:8" x14ac:dyDescent="0.25">
      <c r="A285" s="319">
        <v>1827</v>
      </c>
      <c r="B285" s="16">
        <f t="shared" si="142"/>
        <v>0.18324607329842932</v>
      </c>
      <c r="C285" s="17">
        <f t="shared" si="142"/>
        <v>0.13195656389373667</v>
      </c>
      <c r="D285" s="17">
        <f t="shared" si="142"/>
        <v>0.12342447159201086</v>
      </c>
      <c r="E285" s="17">
        <f t="shared" si="142"/>
        <v>0.13796781074267986</v>
      </c>
      <c r="F285" s="17">
        <f t="shared" si="142"/>
        <v>0.17801047120418848</v>
      </c>
      <c r="G285" s="17">
        <f t="shared" si="142"/>
        <v>0.18091913903432227</v>
      </c>
      <c r="H285" s="156">
        <f t="shared" si="142"/>
        <v>6.4475470234632543E-2</v>
      </c>
    </row>
    <row r="286" spans="1:8" x14ac:dyDescent="0.25">
      <c r="A286" s="319">
        <v>1832</v>
      </c>
      <c r="B286" s="16">
        <f t="shared" si="142"/>
        <v>0.16661129568106312</v>
      </c>
      <c r="C286" s="17">
        <f t="shared" si="142"/>
        <v>0.1603405315614618</v>
      </c>
      <c r="D286" s="17">
        <f t="shared" si="142"/>
        <v>0.14817275747508304</v>
      </c>
      <c r="E286" s="17">
        <f t="shared" si="142"/>
        <v>0.15693521594684384</v>
      </c>
      <c r="F286" s="17">
        <f t="shared" si="142"/>
        <v>0.17458471760797342</v>
      </c>
      <c r="G286" s="17">
        <f t="shared" si="142"/>
        <v>0.14742524916943522</v>
      </c>
      <c r="H286" s="156">
        <f t="shared" si="142"/>
        <v>4.5930232558139536E-2</v>
      </c>
    </row>
    <row r="287" spans="1:8" x14ac:dyDescent="0.25">
      <c r="A287" s="319">
        <v>1837</v>
      </c>
      <c r="B287" s="16">
        <f t="shared" si="142"/>
        <v>0.19724738431289937</v>
      </c>
      <c r="C287" s="17">
        <f t="shared" si="142"/>
        <v>0.14591671933150763</v>
      </c>
      <c r="D287" s="17">
        <f t="shared" si="142"/>
        <v>0.12962572853029983</v>
      </c>
      <c r="E287" s="17">
        <f t="shared" si="142"/>
        <v>0.12899375043887368</v>
      </c>
      <c r="F287" s="17">
        <f t="shared" si="142"/>
        <v>0.15982023734288323</v>
      </c>
      <c r="G287" s="17">
        <f t="shared" si="142"/>
        <v>0.16361210589144021</v>
      </c>
      <c r="H287" s="156">
        <f t="shared" si="142"/>
        <v>7.4784074152096064E-2</v>
      </c>
    </row>
    <row r="288" spans="1:8" x14ac:dyDescent="0.25">
      <c r="A288" s="319">
        <v>1842</v>
      </c>
      <c r="B288" s="16">
        <f t="shared" si="142"/>
        <v>0.2374336218811377</v>
      </c>
      <c r="C288" s="17">
        <f t="shared" si="142"/>
        <v>0.14679566450862006</v>
      </c>
      <c r="D288" s="17">
        <f t="shared" si="142"/>
        <v>0.15050556485051284</v>
      </c>
      <c r="E288" s="17">
        <f t="shared" si="142"/>
        <v>0.12504546446497417</v>
      </c>
      <c r="F288" s="17">
        <f t="shared" si="142"/>
        <v>0.1362479086346112</v>
      </c>
      <c r="G288" s="17">
        <f t="shared" si="142"/>
        <v>0.13712082636211537</v>
      </c>
      <c r="H288" s="156">
        <f t="shared" si="142"/>
        <v>6.6850949298028664E-2</v>
      </c>
    </row>
    <row r="289" spans="1:8" x14ac:dyDescent="0.25">
      <c r="A289" s="319">
        <v>1847</v>
      </c>
      <c r="B289" s="16">
        <f t="shared" si="142"/>
        <v>0.21192099529064454</v>
      </c>
      <c r="C289" s="17">
        <f t="shared" si="142"/>
        <v>0.14901244113305687</v>
      </c>
      <c r="D289" s="17">
        <f t="shared" si="142"/>
        <v>0.14444366345680748</v>
      </c>
      <c r="E289" s="17">
        <f t="shared" si="142"/>
        <v>0.1331974414845013</v>
      </c>
      <c r="F289" s="17">
        <f t="shared" si="142"/>
        <v>0.14774724116117241</v>
      </c>
      <c r="G289" s="17">
        <f t="shared" si="142"/>
        <v>0.1450059745554228</v>
      </c>
      <c r="H289" s="156">
        <f t="shared" si="142"/>
        <v>6.8672242918394605E-2</v>
      </c>
    </row>
    <row r="290" spans="1:8" x14ac:dyDescent="0.25">
      <c r="A290" s="319">
        <v>1852</v>
      </c>
      <c r="B290" s="16">
        <f t="shared" si="142"/>
        <v>0.1853848706038487</v>
      </c>
      <c r="C290" s="17">
        <f t="shared" si="142"/>
        <v>0.1508792302587923</v>
      </c>
      <c r="D290" s="17">
        <f t="shared" si="142"/>
        <v>0.15154280026542799</v>
      </c>
      <c r="E290" s="17">
        <f t="shared" si="142"/>
        <v>0.16257465162574652</v>
      </c>
      <c r="F290" s="17">
        <f t="shared" si="142"/>
        <v>0.15336761778367619</v>
      </c>
      <c r="G290" s="17">
        <f t="shared" si="142"/>
        <v>0.13437292634372927</v>
      </c>
      <c r="H290" s="156">
        <f t="shared" si="142"/>
        <v>6.1877903118779033E-2</v>
      </c>
    </row>
    <row r="291" spans="1:8" x14ac:dyDescent="0.25">
      <c r="A291" s="319">
        <v>1857</v>
      </c>
      <c r="B291" s="16">
        <f t="shared" si="142"/>
        <v>0.22533304837215928</v>
      </c>
      <c r="C291" s="17">
        <f t="shared" si="142"/>
        <v>0.15964949775593076</v>
      </c>
      <c r="D291" s="17">
        <f t="shared" si="142"/>
        <v>0.13934601410557812</v>
      </c>
      <c r="E291" s="17">
        <f t="shared" si="142"/>
        <v>0.15501887867778016</v>
      </c>
      <c r="F291" s="17">
        <f t="shared" si="142"/>
        <v>0.14639880316306902</v>
      </c>
      <c r="G291" s="17">
        <f t="shared" si="142"/>
        <v>0.12545415687112632</v>
      </c>
      <c r="H291" s="156">
        <f t="shared" si="142"/>
        <v>4.8799601054356344E-2</v>
      </c>
    </row>
    <row r="292" spans="1:8" x14ac:dyDescent="0.25">
      <c r="A292" s="319">
        <v>1862</v>
      </c>
      <c r="B292" s="16">
        <f t="shared" si="142"/>
        <v>0.17729127605602735</v>
      </c>
      <c r="C292" s="17">
        <f t="shared" si="142"/>
        <v>0.15848682033748759</v>
      </c>
      <c r="D292" s="17">
        <f t="shared" si="142"/>
        <v>0.15429579794860482</v>
      </c>
      <c r="E292" s="17">
        <f t="shared" si="142"/>
        <v>0.15236572184846145</v>
      </c>
      <c r="F292" s="17">
        <f t="shared" si="142"/>
        <v>0.16940553656115584</v>
      </c>
      <c r="G292" s="17">
        <f t="shared" si="142"/>
        <v>0.13306496084702768</v>
      </c>
      <c r="H292" s="156">
        <f t="shared" si="142"/>
        <v>5.5089886401235251E-2</v>
      </c>
    </row>
    <row r="293" spans="1:8" x14ac:dyDescent="0.25">
      <c r="A293" s="319">
        <v>1867</v>
      </c>
      <c r="B293" s="16">
        <f t="shared" si="142"/>
        <v>0.15259632286569433</v>
      </c>
      <c r="C293" s="17">
        <f t="shared" si="142"/>
        <v>0.16148035536129982</v>
      </c>
      <c r="D293" s="17">
        <f t="shared" si="142"/>
        <v>0.16338068316784646</v>
      </c>
      <c r="E293" s="17">
        <f t="shared" si="142"/>
        <v>0.15473419164805929</v>
      </c>
      <c r="F293" s="17">
        <f t="shared" si="142"/>
        <v>0.17326238776188893</v>
      </c>
      <c r="G293" s="17">
        <f t="shared" si="142"/>
        <v>0.13919901182954059</v>
      </c>
      <c r="H293" s="156">
        <f t="shared" si="142"/>
        <v>5.5347047365670581E-2</v>
      </c>
    </row>
    <row r="294" spans="1:8" x14ac:dyDescent="0.25">
      <c r="A294" s="319">
        <v>1872</v>
      </c>
      <c r="B294" s="16">
        <f t="shared" si="142"/>
        <v>0.1637239165329053</v>
      </c>
      <c r="C294" s="17">
        <f t="shared" si="142"/>
        <v>0.17887640449438202</v>
      </c>
      <c r="D294" s="17">
        <f t="shared" si="142"/>
        <v>0.17200642054574639</v>
      </c>
      <c r="E294" s="17">
        <f t="shared" si="142"/>
        <v>0.16192616372391652</v>
      </c>
      <c r="F294" s="17">
        <f t="shared" si="142"/>
        <v>0.15434991974317816</v>
      </c>
      <c r="G294" s="17">
        <f t="shared" si="142"/>
        <v>0.12443017656500803</v>
      </c>
      <c r="H294" s="156">
        <f t="shared" si="142"/>
        <v>4.4686998394863564E-2</v>
      </c>
    </row>
    <row r="295" spans="1:8" x14ac:dyDescent="0.25">
      <c r="A295" s="319">
        <v>1877</v>
      </c>
      <c r="B295" s="16">
        <f t="shared" si="142"/>
        <v>0.14760848907190371</v>
      </c>
      <c r="C295" s="17">
        <f t="shared" si="142"/>
        <v>0.16592756836659275</v>
      </c>
      <c r="D295" s="17">
        <f t="shared" si="142"/>
        <v>0.16629711751662971</v>
      </c>
      <c r="E295" s="17">
        <f t="shared" si="142"/>
        <v>0.16371027346637101</v>
      </c>
      <c r="F295" s="17">
        <f t="shared" si="142"/>
        <v>0.16085946573751453</v>
      </c>
      <c r="G295" s="17">
        <f t="shared" si="142"/>
        <v>0.13356562137049943</v>
      </c>
      <c r="H295" s="156">
        <f t="shared" si="142"/>
        <v>6.2031464470488858E-2</v>
      </c>
    </row>
    <row r="296" spans="1:8" x14ac:dyDescent="0.25">
      <c r="A296" s="319">
        <v>1882</v>
      </c>
      <c r="B296" s="16">
        <f t="shared" ref="B296:H296" si="143">B263/SUM($B263:$H263)</f>
        <v>0.16784117907622922</v>
      </c>
      <c r="C296" s="17">
        <f t="shared" si="143"/>
        <v>0.17468690854910804</v>
      </c>
      <c r="D296" s="17">
        <f t="shared" si="143"/>
        <v>0.17118350581887004</v>
      </c>
      <c r="E296" s="17">
        <f t="shared" si="143"/>
        <v>0.16832440703902066</v>
      </c>
      <c r="F296" s="17">
        <f t="shared" si="143"/>
        <v>0.1568477429227238</v>
      </c>
      <c r="G296" s="17">
        <f t="shared" si="143"/>
        <v>0.11355857125599002</v>
      </c>
      <c r="H296" s="156">
        <f t="shared" si="143"/>
        <v>4.755768533805823E-2</v>
      </c>
    </row>
    <row r="297" spans="1:8" x14ac:dyDescent="0.25">
      <c r="A297" s="319">
        <v>1887</v>
      </c>
      <c r="B297" s="16">
        <f t="shared" ref="B297:H297" si="144">B264/SUM($B264:$H264)</f>
        <v>0.1467309853877857</v>
      </c>
      <c r="C297" s="17">
        <f t="shared" si="144"/>
        <v>0.15553578119145747</v>
      </c>
      <c r="D297" s="17">
        <f t="shared" si="144"/>
        <v>0.16836830273510678</v>
      </c>
      <c r="E297" s="17">
        <f t="shared" si="144"/>
        <v>0.17202135631322593</v>
      </c>
      <c r="F297" s="17">
        <f t="shared" si="144"/>
        <v>0.17286436867740726</v>
      </c>
      <c r="G297" s="17">
        <f t="shared" si="144"/>
        <v>0.13282128137879357</v>
      </c>
      <c r="H297" s="156">
        <f t="shared" si="144"/>
        <v>5.1657924316223305E-2</v>
      </c>
    </row>
    <row r="298" spans="1:8" x14ac:dyDescent="0.25">
      <c r="A298" s="319">
        <v>1892</v>
      </c>
      <c r="B298" s="16">
        <f t="shared" ref="B298:H298" si="145">B265/SUM($B265:$H265)</f>
        <v>0.11708873069591939</v>
      </c>
      <c r="C298" s="17">
        <f t="shared" si="145"/>
        <v>0.16310732485315282</v>
      </c>
      <c r="D298" s="17">
        <f t="shared" si="145"/>
        <v>0.17158750534873771</v>
      </c>
      <c r="E298" s="17">
        <f t="shared" si="145"/>
        <v>0.17489399774380518</v>
      </c>
      <c r="F298" s="17">
        <f t="shared" si="145"/>
        <v>0.18314077877620882</v>
      </c>
      <c r="G298" s="17">
        <f t="shared" si="145"/>
        <v>0.15038705410977554</v>
      </c>
      <c r="H298" s="156">
        <f t="shared" si="145"/>
        <v>3.9794608472400517E-2</v>
      </c>
    </row>
    <row r="299" spans="1:8" x14ac:dyDescent="0.25">
      <c r="A299" s="319">
        <v>1897</v>
      </c>
      <c r="B299" s="16">
        <f t="shared" ref="B299:H299" si="146">B266/SUM($B266:$H266)</f>
        <v>0.10813894523326573</v>
      </c>
      <c r="C299" s="17">
        <f t="shared" si="146"/>
        <v>0.15673597025016903</v>
      </c>
      <c r="D299" s="17">
        <f t="shared" si="146"/>
        <v>0.1678498985801217</v>
      </c>
      <c r="E299" s="17">
        <f t="shared" si="146"/>
        <v>0.17689317106152805</v>
      </c>
      <c r="F299" s="17">
        <f t="shared" si="146"/>
        <v>0.1837812711291413</v>
      </c>
      <c r="G299" s="17">
        <f t="shared" si="146"/>
        <v>0.14503042596348883</v>
      </c>
      <c r="H299" s="156">
        <f t="shared" si="146"/>
        <v>6.1570317782285326E-2</v>
      </c>
    </row>
    <row r="300" spans="1:8" x14ac:dyDescent="0.25">
      <c r="A300" s="319">
        <v>1902</v>
      </c>
      <c r="B300" s="16">
        <f t="shared" ref="B300:H300" si="147">B267/SUM($B267:$H267)</f>
        <v>0.1104928168757956</v>
      </c>
      <c r="C300" s="17">
        <f t="shared" si="147"/>
        <v>0.14664484451718493</v>
      </c>
      <c r="D300" s="17">
        <f t="shared" si="147"/>
        <v>0.17370430987452265</v>
      </c>
      <c r="E300" s="17">
        <f t="shared" si="147"/>
        <v>0.17399527186761229</v>
      </c>
      <c r="F300" s="17">
        <f t="shared" si="147"/>
        <v>0.18279687215857429</v>
      </c>
      <c r="G300" s="17">
        <f t="shared" si="147"/>
        <v>0.14733587925077288</v>
      </c>
      <c r="H300" s="156">
        <f t="shared" si="147"/>
        <v>6.5030005455537374E-2</v>
      </c>
    </row>
    <row r="301" spans="1:8" x14ac:dyDescent="0.25">
      <c r="A301" s="340">
        <v>1907</v>
      </c>
      <c r="B301" s="16">
        <f t="shared" ref="B301:H301" si="148">B268/SUM($B268:$H268)</f>
        <v>0.10153728701807961</v>
      </c>
      <c r="C301" s="17">
        <f t="shared" si="148"/>
        <v>0.13904986639830655</v>
      </c>
      <c r="D301" s="17">
        <f t="shared" si="148"/>
        <v>0.17913037443175903</v>
      </c>
      <c r="E301" s="17">
        <f t="shared" si="148"/>
        <v>0.174341534510879</v>
      </c>
      <c r="F301" s="17">
        <f t="shared" si="148"/>
        <v>0.17999791789568659</v>
      </c>
      <c r="G301" s="17">
        <f t="shared" si="148"/>
        <v>0.15504736787313045</v>
      </c>
      <c r="H301" s="156">
        <f t="shared" si="148"/>
        <v>7.0895651872158794E-2</v>
      </c>
    </row>
    <row r="302" spans="1:8" x14ac:dyDescent="0.25">
      <c r="A302" s="319">
        <v>1912</v>
      </c>
      <c r="B302" s="16">
        <f t="shared" ref="B302:H302" si="149">B269/SUM($B269:$H269)</f>
        <v>0.10226768968456948</v>
      </c>
      <c r="C302" s="17">
        <f t="shared" si="149"/>
        <v>0.14199488491048592</v>
      </c>
      <c r="D302" s="17">
        <f t="shared" si="149"/>
        <v>0.16126172208013639</v>
      </c>
      <c r="E302" s="17">
        <f t="shared" si="149"/>
        <v>0.18363171355498722</v>
      </c>
      <c r="F302" s="17">
        <f t="shared" si="149"/>
        <v>0.17797101449275363</v>
      </c>
      <c r="G302" s="17">
        <f t="shared" si="149"/>
        <v>0.15785166240409207</v>
      </c>
      <c r="H302" s="156">
        <f t="shared" si="149"/>
        <v>7.5021312872975282E-2</v>
      </c>
    </row>
    <row r="303" spans="1:8" x14ac:dyDescent="0.25">
      <c r="A303" s="319">
        <v>1922</v>
      </c>
      <c r="B303" s="16">
        <f t="shared" ref="B303:H303" si="150">B270/SUM($B270:$H270)</f>
        <v>8.9971058260978981E-2</v>
      </c>
      <c r="C303" s="17">
        <f t="shared" si="150"/>
        <v>0.10809110356109224</v>
      </c>
      <c r="D303" s="17">
        <f t="shared" si="150"/>
        <v>0.15360093955790444</v>
      </c>
      <c r="E303" s="17">
        <f t="shared" si="150"/>
        <v>0.1778868336059729</v>
      </c>
      <c r="F303" s="17">
        <f t="shared" si="150"/>
        <v>0.20124994756931336</v>
      </c>
      <c r="G303" s="17">
        <f t="shared" si="150"/>
        <v>0.17914517008514744</v>
      </c>
      <c r="H303" s="156">
        <f t="shared" si="150"/>
        <v>9.0054947359590617E-2</v>
      </c>
    </row>
    <row r="304" spans="1:8" x14ac:dyDescent="0.25">
      <c r="A304" s="319">
        <v>1927</v>
      </c>
      <c r="B304" s="16">
        <f t="shared" ref="B304:H304" si="151">B271/SUM($B271:$H271)</f>
        <v>9.654184743692347E-2</v>
      </c>
      <c r="C304" s="17">
        <f t="shared" si="151"/>
        <v>0.10892548755317805</v>
      </c>
      <c r="D304" s="17">
        <f t="shared" si="151"/>
        <v>0.14439155890653299</v>
      </c>
      <c r="E304" s="17">
        <f t="shared" si="151"/>
        <v>0.17817278126447916</v>
      </c>
      <c r="F304" s="17">
        <f t="shared" si="151"/>
        <v>0.20357187987026662</v>
      </c>
      <c r="G304" s="17">
        <f t="shared" si="151"/>
        <v>0.17669853839349647</v>
      </c>
      <c r="H304" s="156">
        <f t="shared" si="151"/>
        <v>9.1697906575123209E-2</v>
      </c>
    </row>
    <row r="305" spans="1:8" x14ac:dyDescent="0.25">
      <c r="A305" s="319">
        <v>1932</v>
      </c>
      <c r="B305" s="16">
        <f t="shared" ref="B305:H305" si="152">B272/SUM($B272:$H272)</f>
        <v>7.6831699970302494E-2</v>
      </c>
      <c r="C305" s="17">
        <f t="shared" si="152"/>
        <v>0.10394128378091723</v>
      </c>
      <c r="D305" s="17">
        <f t="shared" si="152"/>
        <v>0.1390267701837003</v>
      </c>
      <c r="E305" s="17">
        <f t="shared" si="152"/>
        <v>0.18357303466123626</v>
      </c>
      <c r="F305" s="17">
        <f t="shared" si="152"/>
        <v>0.20232489075558949</v>
      </c>
      <c r="G305" s="17">
        <f t="shared" si="152"/>
        <v>0.19184591234992152</v>
      </c>
      <c r="H305" s="156">
        <f t="shared" si="152"/>
        <v>0.10245640829833269</v>
      </c>
    </row>
    <row r="306" spans="1:8" x14ac:dyDescent="0.25">
      <c r="A306" s="319">
        <v>1937</v>
      </c>
      <c r="B306" s="16">
        <f t="shared" ref="B306:H307" si="153">B273/SUM($B273:$H273)</f>
        <v>5.3312988394136958E-2</v>
      </c>
      <c r="C306" s="17">
        <f t="shared" si="153"/>
        <v>9.8441762611550382E-2</v>
      </c>
      <c r="D306" s="17">
        <f t="shared" si="153"/>
        <v>0.12988394136958431</v>
      </c>
      <c r="E306" s="17">
        <f t="shared" si="153"/>
        <v>0.1786655569427105</v>
      </c>
      <c r="F306" s="17">
        <f t="shared" si="153"/>
        <v>0.21278956859481205</v>
      </c>
      <c r="G306" s="17">
        <f t="shared" si="153"/>
        <v>0.2068248023304203</v>
      </c>
      <c r="H306" s="156">
        <f t="shared" si="153"/>
        <v>0.1200813797567855</v>
      </c>
    </row>
    <row r="307" spans="1:8" x14ac:dyDescent="0.25">
      <c r="A307" s="375">
        <v>1942</v>
      </c>
      <c r="B307" s="16">
        <f t="shared" si="153"/>
        <v>6.1232755950537274E-2</v>
      </c>
      <c r="C307" s="17">
        <f t="shared" si="153"/>
        <v>0.15041338066760382</v>
      </c>
      <c r="D307" s="17">
        <f t="shared" si="153"/>
        <v>0.19839889447475639</v>
      </c>
      <c r="E307" s="17">
        <f t="shared" si="153"/>
        <v>0.15763265111624694</v>
      </c>
      <c r="F307" s="17">
        <f t="shared" si="153"/>
        <v>0.16821138405089228</v>
      </c>
      <c r="G307" s="17">
        <f t="shared" si="153"/>
        <v>0.16978389840604227</v>
      </c>
      <c r="H307" s="156">
        <f t="shared" si="153"/>
        <v>9.4327035333921047E-2</v>
      </c>
    </row>
    <row r="308" spans="1:8" x14ac:dyDescent="0.25">
      <c r="A308" s="319">
        <v>1947</v>
      </c>
      <c r="B308" s="16">
        <f t="shared" ref="B308:H310" si="154">B275/SUM($B275:$H275)</f>
        <v>4.2064390875262904E-2</v>
      </c>
      <c r="C308" s="17">
        <f t="shared" si="154"/>
        <v>5.3119775656581998E-2</v>
      </c>
      <c r="D308" s="17">
        <f t="shared" si="154"/>
        <v>0.11195599417569972</v>
      </c>
      <c r="E308" s="17">
        <f t="shared" si="154"/>
        <v>0.16076147333225477</v>
      </c>
      <c r="F308" s="17">
        <f t="shared" si="154"/>
        <v>0.23421237124521382</v>
      </c>
      <c r="G308" s="17">
        <f t="shared" si="154"/>
        <v>0.25810278811411314</v>
      </c>
      <c r="H308" s="156">
        <f t="shared" si="154"/>
        <v>0.13978320660087365</v>
      </c>
    </row>
    <row r="309" spans="1:8" x14ac:dyDescent="0.25">
      <c r="A309" s="440">
        <v>1952</v>
      </c>
      <c r="B309" s="16">
        <f t="shared" si="154"/>
        <v>2.0674400758362299E-2</v>
      </c>
      <c r="C309" s="17">
        <f t="shared" si="154"/>
        <v>3.1508147880648221E-2</v>
      </c>
      <c r="D309" s="17">
        <f t="shared" si="154"/>
        <v>8.6534555139258798E-2</v>
      </c>
      <c r="E309" s="17">
        <f t="shared" si="154"/>
        <v>0.17099264208007944</v>
      </c>
      <c r="F309" s="17">
        <f t="shared" si="154"/>
        <v>0.23373809416331873</v>
      </c>
      <c r="G309" s="17">
        <f t="shared" si="154"/>
        <v>0.27553830181013861</v>
      </c>
      <c r="H309" s="156">
        <f t="shared" si="154"/>
        <v>0.18101385816819393</v>
      </c>
    </row>
    <row r="310" spans="1:8" x14ac:dyDescent="0.25">
      <c r="A310" s="440">
        <v>1957</v>
      </c>
      <c r="B310" s="16">
        <f t="shared" si="154"/>
        <v>1.911018214392356E-2</v>
      </c>
      <c r="C310" s="17">
        <f t="shared" si="154"/>
        <v>2.9134496438169177E-2</v>
      </c>
      <c r="D310" s="17">
        <f t="shared" si="154"/>
        <v>6.7781427291728868E-2</v>
      </c>
      <c r="E310" s="17">
        <f t="shared" si="154"/>
        <v>0.16951755321417908</v>
      </c>
      <c r="F310" s="17">
        <f t="shared" si="154"/>
        <v>0.22539777332252697</v>
      </c>
      <c r="G310" s="17">
        <f t="shared" si="154"/>
        <v>0.27351448193490596</v>
      </c>
      <c r="H310" s="156">
        <f t="shared" si="154"/>
        <v>0.2155440856545664</v>
      </c>
    </row>
    <row r="311" spans="1:8" x14ac:dyDescent="0.25">
      <c r="A311" s="594"/>
      <c r="B311" s="559" t="s">
        <v>108</v>
      </c>
      <c r="C311" s="557"/>
      <c r="D311" s="558"/>
      <c r="E311" s="558"/>
      <c r="F311" s="558"/>
      <c r="G311" s="558"/>
      <c r="H311" s="563"/>
    </row>
    <row r="312" spans="1:8" x14ac:dyDescent="0.25">
      <c r="A312" s="595"/>
      <c r="B312" s="561"/>
      <c r="C312" s="508"/>
      <c r="D312" s="508"/>
      <c r="E312" s="508"/>
      <c r="F312" s="508"/>
      <c r="G312" s="508"/>
      <c r="H312" s="564"/>
    </row>
    <row r="313" spans="1:8" x14ac:dyDescent="0.25">
      <c r="A313" s="596"/>
      <c r="B313" s="12" t="s">
        <v>23</v>
      </c>
      <c r="C313" s="11" t="s">
        <v>24</v>
      </c>
      <c r="D313" s="11" t="s">
        <v>25</v>
      </c>
      <c r="E313" s="11" t="s">
        <v>26</v>
      </c>
      <c r="F313" s="11" t="s">
        <v>27</v>
      </c>
      <c r="G313" s="11" t="s">
        <v>28</v>
      </c>
      <c r="H313" s="155" t="s">
        <v>29</v>
      </c>
    </row>
    <row r="314" spans="1:8" ht="3.75" customHeight="1" x14ac:dyDescent="0.25">
      <c r="A314" s="112" t="s">
        <v>594</v>
      </c>
      <c r="B314" s="14" t="s">
        <v>206</v>
      </c>
      <c r="C314" s="5" t="s">
        <v>207</v>
      </c>
      <c r="D314" s="5" t="s">
        <v>208</v>
      </c>
      <c r="E314" s="5" t="s">
        <v>209</v>
      </c>
      <c r="F314" s="9" t="s">
        <v>121</v>
      </c>
      <c r="G314" s="9" t="s">
        <v>122</v>
      </c>
      <c r="H314" s="113" t="s">
        <v>123</v>
      </c>
    </row>
    <row r="315" spans="1:8" x14ac:dyDescent="0.25">
      <c r="A315" s="319">
        <v>1807</v>
      </c>
      <c r="B315" s="24">
        <v>20588.8</v>
      </c>
      <c r="C315" s="25">
        <v>39526.410000000003</v>
      </c>
      <c r="D315" s="25">
        <v>53793.49</v>
      </c>
      <c r="E315" s="25">
        <v>63165.84</v>
      </c>
      <c r="F315" s="25">
        <v>48453.32</v>
      </c>
      <c r="G315" s="25">
        <v>49769.95</v>
      </c>
      <c r="H315" s="137">
        <v>71971.91</v>
      </c>
    </row>
    <row r="316" spans="1:8" x14ac:dyDescent="0.25">
      <c r="A316" s="319">
        <v>1812</v>
      </c>
      <c r="B316" s="24">
        <v>13440.26</v>
      </c>
      <c r="C316" s="25">
        <v>65039.37</v>
      </c>
      <c r="D316" s="25">
        <v>41027.78</v>
      </c>
      <c r="E316" s="25">
        <v>56372.1</v>
      </c>
      <c r="F316" s="25">
        <v>38742.57</v>
      </c>
      <c r="G316" s="25">
        <v>39566.71</v>
      </c>
      <c r="H316" s="137">
        <v>142779.5</v>
      </c>
    </row>
    <row r="317" spans="1:8" x14ac:dyDescent="0.25">
      <c r="A317" s="319">
        <v>1817</v>
      </c>
      <c r="B317" s="24">
        <v>26095.37</v>
      </c>
      <c r="C317" s="25">
        <v>29440.55</v>
      </c>
      <c r="D317" s="25">
        <v>26884.15</v>
      </c>
      <c r="E317" s="25">
        <v>211810.9</v>
      </c>
      <c r="F317" s="25">
        <v>94146.32</v>
      </c>
      <c r="G317" s="25">
        <v>116246.6</v>
      </c>
      <c r="H317" s="137">
        <v>85653.02</v>
      </c>
    </row>
    <row r="318" spans="1:8" x14ac:dyDescent="0.25">
      <c r="A318" s="319">
        <v>1822</v>
      </c>
      <c r="B318" s="24">
        <v>56985.47</v>
      </c>
      <c r="C318" s="25">
        <v>48648.62</v>
      </c>
      <c r="D318" s="25">
        <v>81905.56</v>
      </c>
      <c r="E318" s="25">
        <v>489134.9</v>
      </c>
      <c r="F318" s="25">
        <v>357542.2</v>
      </c>
      <c r="G318" s="25">
        <v>79371.5</v>
      </c>
      <c r="H318" s="137">
        <v>88440.18</v>
      </c>
    </row>
    <row r="319" spans="1:8" x14ac:dyDescent="0.25">
      <c r="A319" s="319">
        <v>1827</v>
      </c>
      <c r="B319" s="24">
        <v>33839.96</v>
      </c>
      <c r="C319" s="25">
        <v>88942.38</v>
      </c>
      <c r="D319" s="25">
        <v>69870.05</v>
      </c>
      <c r="E319" s="25">
        <v>212861.5</v>
      </c>
      <c r="F319" s="25">
        <v>100783.4</v>
      </c>
      <c r="G319" s="25">
        <v>147274.29999999999</v>
      </c>
      <c r="H319" s="137">
        <v>89699.05</v>
      </c>
    </row>
    <row r="320" spans="1:8" x14ac:dyDescent="0.25">
      <c r="A320" s="319">
        <v>1832</v>
      </c>
      <c r="B320" s="24">
        <v>89392.27</v>
      </c>
      <c r="C320" s="25">
        <v>80886.75</v>
      </c>
      <c r="D320" s="25">
        <v>79326.45</v>
      </c>
      <c r="E320" s="25">
        <v>105537.8</v>
      </c>
      <c r="F320" s="25">
        <v>112435.5</v>
      </c>
      <c r="G320" s="25">
        <v>94040.15</v>
      </c>
      <c r="H320" s="137">
        <v>99561.76</v>
      </c>
    </row>
    <row r="321" spans="1:8" x14ac:dyDescent="0.25">
      <c r="A321" s="319">
        <v>1837</v>
      </c>
      <c r="B321" s="24">
        <v>50645.01</v>
      </c>
      <c r="C321" s="25">
        <v>65289.18</v>
      </c>
      <c r="D321" s="25">
        <v>109838.5</v>
      </c>
      <c r="E321" s="25">
        <v>106430.1</v>
      </c>
      <c r="F321" s="25">
        <v>114383.4</v>
      </c>
      <c r="G321" s="25">
        <v>165589.5</v>
      </c>
      <c r="H321" s="137">
        <v>125821.4</v>
      </c>
    </row>
    <row r="322" spans="1:8" x14ac:dyDescent="0.25">
      <c r="A322" s="319">
        <v>1842</v>
      </c>
      <c r="B322" s="24">
        <v>47078.54</v>
      </c>
      <c r="C322" s="25">
        <v>69357.91</v>
      </c>
      <c r="D322" s="25">
        <v>67790.490000000005</v>
      </c>
      <c r="E322" s="25">
        <v>134588.4</v>
      </c>
      <c r="F322" s="25">
        <v>151837.79999999999</v>
      </c>
      <c r="G322" s="25">
        <v>494987.1</v>
      </c>
      <c r="H322" s="137">
        <v>204306</v>
      </c>
    </row>
    <row r="323" spans="1:8" x14ac:dyDescent="0.25">
      <c r="A323" s="319">
        <v>1847</v>
      </c>
      <c r="B323" s="24">
        <v>55257.61</v>
      </c>
      <c r="C323" s="25">
        <v>104033.60000000001</v>
      </c>
      <c r="D323" s="25">
        <v>85854.78</v>
      </c>
      <c r="E323" s="25">
        <v>115530.8</v>
      </c>
      <c r="F323" s="25">
        <v>178382.9</v>
      </c>
      <c r="G323" s="25">
        <v>522308.6</v>
      </c>
      <c r="H323" s="137">
        <v>247328</v>
      </c>
    </row>
    <row r="324" spans="1:8" x14ac:dyDescent="0.25">
      <c r="A324" s="319">
        <v>1852</v>
      </c>
      <c r="B324" s="24">
        <v>74499.62</v>
      </c>
      <c r="C324" s="25">
        <v>40895.56</v>
      </c>
      <c r="D324" s="25">
        <v>88225.98</v>
      </c>
      <c r="E324" s="25">
        <v>110634.8</v>
      </c>
      <c r="F324" s="25">
        <v>276069</v>
      </c>
      <c r="G324" s="25">
        <v>206343.6</v>
      </c>
      <c r="H324" s="137">
        <v>900696.9</v>
      </c>
    </row>
    <row r="325" spans="1:8" x14ac:dyDescent="0.25">
      <c r="A325" s="319">
        <v>1857</v>
      </c>
      <c r="B325" s="24">
        <v>69320.87</v>
      </c>
      <c r="C325" s="25">
        <v>125066.4</v>
      </c>
      <c r="D325" s="25">
        <v>118361.8</v>
      </c>
      <c r="E325" s="25">
        <v>196946</v>
      </c>
      <c r="F325" s="25">
        <v>194473.7</v>
      </c>
      <c r="G325" s="25">
        <v>176244.1</v>
      </c>
      <c r="H325" s="137">
        <v>365887.8</v>
      </c>
    </row>
    <row r="326" spans="1:8" x14ac:dyDescent="0.25">
      <c r="A326" s="319">
        <v>1862</v>
      </c>
      <c r="B326" s="24">
        <v>43497.91</v>
      </c>
      <c r="C326" s="25">
        <v>69521.8</v>
      </c>
      <c r="D326" s="25">
        <v>125111.8</v>
      </c>
      <c r="E326" s="25">
        <v>197380.3</v>
      </c>
      <c r="F326" s="25">
        <v>295306.59999999998</v>
      </c>
      <c r="G326" s="25">
        <v>793780.1</v>
      </c>
      <c r="H326" s="137">
        <v>211781.6</v>
      </c>
    </row>
    <row r="327" spans="1:8" x14ac:dyDescent="0.25">
      <c r="A327" s="319">
        <v>1867</v>
      </c>
      <c r="B327" s="24">
        <v>88857.34</v>
      </c>
      <c r="C327" s="25">
        <v>73736.649999999994</v>
      </c>
      <c r="D327" s="25">
        <v>122661.5</v>
      </c>
      <c r="E327" s="25">
        <v>168754.8</v>
      </c>
      <c r="F327" s="25">
        <v>326023.59999999998</v>
      </c>
      <c r="G327" s="25">
        <v>510013.6</v>
      </c>
      <c r="H327" s="137">
        <v>486106.3</v>
      </c>
    </row>
    <row r="328" spans="1:8" x14ac:dyDescent="0.25">
      <c r="A328" s="319">
        <v>1872</v>
      </c>
      <c r="B328" s="24">
        <v>121544</v>
      </c>
      <c r="C328" s="25">
        <v>179780.6</v>
      </c>
      <c r="D328" s="25">
        <v>749103.4</v>
      </c>
      <c r="E328" s="25">
        <v>299653.3</v>
      </c>
      <c r="F328" s="25">
        <v>366555.7</v>
      </c>
      <c r="G328" s="25">
        <v>474330.8</v>
      </c>
      <c r="H328" s="137">
        <v>372630</v>
      </c>
    </row>
    <row r="329" spans="1:8" x14ac:dyDescent="0.25">
      <c r="A329" s="319">
        <v>1877</v>
      </c>
      <c r="B329" s="24">
        <v>159071.5</v>
      </c>
      <c r="C329" s="25">
        <v>262928.09999999998</v>
      </c>
      <c r="D329" s="25">
        <v>143826.70000000001</v>
      </c>
      <c r="E329" s="25">
        <v>325457.7</v>
      </c>
      <c r="F329" s="25">
        <v>469811.9</v>
      </c>
      <c r="G329" s="25">
        <v>608154.9</v>
      </c>
      <c r="H329" s="137">
        <v>1668376</v>
      </c>
    </row>
    <row r="330" spans="1:8" x14ac:dyDescent="0.25">
      <c r="A330" s="319">
        <v>1882</v>
      </c>
      <c r="B330" s="24">
        <v>111798.6</v>
      </c>
      <c r="C330" s="25">
        <v>109126.5</v>
      </c>
      <c r="D330" s="25">
        <v>218077</v>
      </c>
      <c r="E330" s="25">
        <v>348411</v>
      </c>
      <c r="F330" s="25">
        <v>387319</v>
      </c>
      <c r="G330" s="25">
        <v>516267.4</v>
      </c>
      <c r="H330" s="137">
        <v>598270.9</v>
      </c>
    </row>
    <row r="331" spans="1:8" x14ac:dyDescent="0.25">
      <c r="A331" s="319">
        <v>1887</v>
      </c>
      <c r="B331" s="24">
        <v>134570.20000000001</v>
      </c>
      <c r="C331" s="25">
        <v>99055.13</v>
      </c>
      <c r="D331" s="25">
        <v>223185.3</v>
      </c>
      <c r="E331" s="25">
        <v>262648.8</v>
      </c>
      <c r="F331" s="25">
        <v>495862.8</v>
      </c>
      <c r="G331" s="25">
        <v>971449.4</v>
      </c>
      <c r="H331" s="137">
        <v>728277.7</v>
      </c>
    </row>
    <row r="332" spans="1:8" x14ac:dyDescent="0.25">
      <c r="A332" s="319">
        <v>1892</v>
      </c>
      <c r="B332" s="24">
        <v>218868.1</v>
      </c>
      <c r="C332" s="25">
        <v>260636.3</v>
      </c>
      <c r="D332" s="25">
        <v>215187</v>
      </c>
      <c r="E332" s="25">
        <v>652366.4</v>
      </c>
      <c r="F332" s="25">
        <v>3243019</v>
      </c>
      <c r="G332" s="25">
        <v>602611.30000000005</v>
      </c>
      <c r="H332" s="137">
        <v>3863954</v>
      </c>
    </row>
    <row r="333" spans="1:8" x14ac:dyDescent="0.25">
      <c r="A333" s="319">
        <v>1897</v>
      </c>
      <c r="B333" s="24">
        <v>80443.87</v>
      </c>
      <c r="C333" s="25">
        <v>127960.4</v>
      </c>
      <c r="D333" s="25">
        <v>428591.2</v>
      </c>
      <c r="E333" s="25">
        <v>586749.6</v>
      </c>
      <c r="F333" s="25">
        <v>726829.1</v>
      </c>
      <c r="G333" s="25">
        <v>1113440</v>
      </c>
      <c r="H333" s="137">
        <v>902329.8</v>
      </c>
    </row>
    <row r="334" spans="1:8" x14ac:dyDescent="0.25">
      <c r="A334" s="319">
        <v>1902</v>
      </c>
      <c r="B334" s="24">
        <v>323084.90000000002</v>
      </c>
      <c r="C334" s="25">
        <v>189108.4</v>
      </c>
      <c r="D334" s="25">
        <v>492968.8</v>
      </c>
      <c r="E334" s="25">
        <v>506770.2</v>
      </c>
      <c r="F334" s="25">
        <v>1394432</v>
      </c>
      <c r="G334" s="25">
        <v>883341.2</v>
      </c>
      <c r="H334" s="137">
        <v>1532316</v>
      </c>
    </row>
    <row r="335" spans="1:8" x14ac:dyDescent="0.25">
      <c r="A335" s="340">
        <v>1907</v>
      </c>
      <c r="B335" s="24">
        <v>318297.90000000002</v>
      </c>
      <c r="C335" s="25">
        <v>100873</v>
      </c>
      <c r="D335" s="25">
        <v>182802.8</v>
      </c>
      <c r="E335" s="25">
        <v>383753.5</v>
      </c>
      <c r="F335" s="25">
        <v>699656.1</v>
      </c>
      <c r="G335" s="25">
        <v>2295437</v>
      </c>
      <c r="H335" s="137">
        <v>1913916</v>
      </c>
    </row>
    <row r="336" spans="1:8" x14ac:dyDescent="0.25">
      <c r="A336" s="319">
        <v>1912</v>
      </c>
      <c r="B336" s="24">
        <v>116379.1</v>
      </c>
      <c r="C336" s="25">
        <v>149221</v>
      </c>
      <c r="D336" s="25">
        <v>332487.59999999998</v>
      </c>
      <c r="E336" s="25">
        <v>353838.2</v>
      </c>
      <c r="F336" s="25">
        <v>979630.3</v>
      </c>
      <c r="G336" s="25">
        <v>720256.6</v>
      </c>
      <c r="H336" s="137">
        <v>1083546</v>
      </c>
    </row>
    <row r="337" spans="1:8" x14ac:dyDescent="0.25">
      <c r="A337" s="319">
        <v>1922</v>
      </c>
      <c r="B337" s="24">
        <v>342306.2</v>
      </c>
      <c r="C337" s="25">
        <v>438648.3</v>
      </c>
      <c r="D337" s="25">
        <v>428371.4</v>
      </c>
      <c r="E337" s="25">
        <v>312394.90000000002</v>
      </c>
      <c r="F337" s="25">
        <v>620611.80000000005</v>
      </c>
      <c r="G337" s="25">
        <v>2809885</v>
      </c>
      <c r="H337" s="137">
        <v>2546427</v>
      </c>
    </row>
    <row r="338" spans="1:8" x14ac:dyDescent="0.25">
      <c r="A338" s="319">
        <v>1927</v>
      </c>
      <c r="B338" s="24">
        <v>360334.2</v>
      </c>
      <c r="C338" s="25">
        <v>429413.6</v>
      </c>
      <c r="D338" s="25">
        <v>1295812</v>
      </c>
      <c r="E338" s="25">
        <v>1519836</v>
      </c>
      <c r="F338" s="25">
        <v>1319891</v>
      </c>
      <c r="G338" s="25">
        <v>1218001</v>
      </c>
      <c r="H338" s="137">
        <v>1666996</v>
      </c>
    </row>
    <row r="339" spans="1:8" x14ac:dyDescent="0.25">
      <c r="A339" s="319">
        <v>1932</v>
      </c>
      <c r="B339" s="24">
        <v>342965.6</v>
      </c>
      <c r="C339" s="25">
        <v>431303.4</v>
      </c>
      <c r="D339" s="25">
        <v>386109.9</v>
      </c>
      <c r="E339" s="25">
        <v>621745.4</v>
      </c>
      <c r="F339" s="25">
        <v>4211085</v>
      </c>
      <c r="G339" s="25">
        <v>2040347</v>
      </c>
      <c r="H339" s="137">
        <v>1492259</v>
      </c>
    </row>
    <row r="340" spans="1:8" x14ac:dyDescent="0.25">
      <c r="A340" s="319">
        <v>1937</v>
      </c>
      <c r="B340" s="24">
        <v>241300.7</v>
      </c>
      <c r="C340" s="25">
        <v>442855.7</v>
      </c>
      <c r="D340" s="25">
        <v>3521272</v>
      </c>
      <c r="E340" s="25">
        <v>504934.8</v>
      </c>
      <c r="F340" s="25">
        <v>848749.2</v>
      </c>
      <c r="G340" s="25">
        <v>1264368</v>
      </c>
      <c r="H340" s="137">
        <v>3093316</v>
      </c>
    </row>
    <row r="341" spans="1:8" x14ac:dyDescent="0.25">
      <c r="A341" s="375">
        <v>1942</v>
      </c>
      <c r="B341" s="24">
        <v>166530.5</v>
      </c>
      <c r="C341" s="25">
        <v>801213.5</v>
      </c>
      <c r="D341" s="25">
        <v>1832719</v>
      </c>
      <c r="E341" s="25">
        <v>1222327</v>
      </c>
      <c r="F341" s="25">
        <v>2189555</v>
      </c>
      <c r="G341" s="25">
        <v>4844584</v>
      </c>
      <c r="H341" s="137">
        <v>3423085</v>
      </c>
    </row>
    <row r="342" spans="1:8" x14ac:dyDescent="0.25">
      <c r="A342" s="319">
        <v>1947</v>
      </c>
      <c r="B342" s="24">
        <v>2680968</v>
      </c>
      <c r="C342" s="25">
        <v>962056.3</v>
      </c>
      <c r="D342" s="25">
        <v>3176900</v>
      </c>
      <c r="E342" s="25">
        <v>2699345</v>
      </c>
      <c r="F342" s="25">
        <v>2563604</v>
      </c>
      <c r="G342" s="25">
        <v>8049252</v>
      </c>
      <c r="H342" s="137">
        <v>12800000</v>
      </c>
    </row>
    <row r="343" spans="1:8" x14ac:dyDescent="0.25">
      <c r="A343" s="440">
        <v>1952</v>
      </c>
      <c r="B343" s="24">
        <v>1704119</v>
      </c>
      <c r="C343" s="25">
        <v>1879113</v>
      </c>
      <c r="D343" s="25">
        <v>3837118</v>
      </c>
      <c r="E343" s="25">
        <v>6094745</v>
      </c>
      <c r="F343" s="25">
        <v>7831993</v>
      </c>
      <c r="G343" s="25">
        <v>12600000</v>
      </c>
      <c r="H343" s="137">
        <v>38700000</v>
      </c>
    </row>
    <row r="344" spans="1:8" x14ac:dyDescent="0.25">
      <c r="A344" s="319">
        <v>1957</v>
      </c>
      <c r="B344" s="24">
        <v>1944360</v>
      </c>
      <c r="C344" s="25">
        <v>10300000</v>
      </c>
      <c r="D344" s="25">
        <v>5113259</v>
      </c>
      <c r="E344" s="25">
        <v>17700000</v>
      </c>
      <c r="F344" s="25">
        <v>18900000</v>
      </c>
      <c r="G344" s="25">
        <v>24000000</v>
      </c>
      <c r="H344" s="137">
        <v>24000000</v>
      </c>
    </row>
    <row r="345" spans="1:8" x14ac:dyDescent="0.25">
      <c r="A345" s="594"/>
      <c r="B345" s="559" t="s">
        <v>109</v>
      </c>
      <c r="C345" s="557"/>
      <c r="D345" s="558"/>
      <c r="E345" s="558"/>
      <c r="F345" s="558"/>
      <c r="G345" s="558"/>
      <c r="H345" s="563"/>
    </row>
    <row r="346" spans="1:8" x14ac:dyDescent="0.25">
      <c r="A346" s="595"/>
      <c r="B346" s="561"/>
      <c r="C346" s="508"/>
      <c r="D346" s="508"/>
      <c r="E346" s="508"/>
      <c r="F346" s="508"/>
      <c r="G346" s="508"/>
      <c r="H346" s="564"/>
    </row>
    <row r="347" spans="1:8" x14ac:dyDescent="0.25">
      <c r="A347" s="596"/>
      <c r="B347" s="12" t="s">
        <v>23</v>
      </c>
      <c r="C347" s="11" t="s">
        <v>24</v>
      </c>
      <c r="D347" s="11" t="s">
        <v>25</v>
      </c>
      <c r="E347" s="11" t="s">
        <v>26</v>
      </c>
      <c r="F347" s="11" t="s">
        <v>27</v>
      </c>
      <c r="G347" s="11" t="s">
        <v>28</v>
      </c>
      <c r="H347" s="155" t="s">
        <v>29</v>
      </c>
    </row>
    <row r="348" spans="1:8" x14ac:dyDescent="0.25">
      <c r="A348" s="319">
        <v>1807</v>
      </c>
      <c r="B348" s="16">
        <f t="shared" ref="B348:H357" si="155">B315/B76</f>
        <v>2.3192726228998883</v>
      </c>
      <c r="C348" s="16">
        <f t="shared" si="155"/>
        <v>3.4363589891161941</v>
      </c>
      <c r="D348" s="16">
        <f t="shared" si="155"/>
        <v>3.4395364376029027</v>
      </c>
      <c r="E348" s="16">
        <f t="shared" si="155"/>
        <v>4.2058267554007847</v>
      </c>
      <c r="F348" s="16">
        <f t="shared" si="155"/>
        <v>3.2272114208148532</v>
      </c>
      <c r="G348" s="16">
        <f t="shared" si="155"/>
        <v>3.1483569001716192</v>
      </c>
      <c r="H348" s="16">
        <f t="shared" si="155"/>
        <v>3.144869458827642</v>
      </c>
    </row>
    <row r="349" spans="1:8" x14ac:dyDescent="0.25">
      <c r="A349" s="319">
        <v>1812</v>
      </c>
      <c r="B349" s="16">
        <f t="shared" si="155"/>
        <v>2.8313112530437587</v>
      </c>
      <c r="C349" s="16">
        <f t="shared" si="155"/>
        <v>4.4563721463080066</v>
      </c>
      <c r="D349" s="16">
        <f t="shared" si="155"/>
        <v>3.4021664589433391</v>
      </c>
      <c r="E349" s="16">
        <f t="shared" si="155"/>
        <v>5.0894571718767629</v>
      </c>
      <c r="F349" s="16">
        <f t="shared" si="155"/>
        <v>3.2185699332070579</v>
      </c>
      <c r="G349" s="16">
        <f t="shared" si="155"/>
        <v>2.8823121897632622</v>
      </c>
      <c r="H349" s="16">
        <f t="shared" si="155"/>
        <v>5.3394636284695602</v>
      </c>
    </row>
    <row r="350" spans="1:8" x14ac:dyDescent="0.25">
      <c r="A350" s="319">
        <v>1817</v>
      </c>
      <c r="B350" s="16">
        <f t="shared" si="155"/>
        <v>2.5110510661351149</v>
      </c>
      <c r="C350" s="16">
        <f t="shared" si="155"/>
        <v>3.2483357003960598</v>
      </c>
      <c r="D350" s="16">
        <f t="shared" si="155"/>
        <v>2.3846636928019644</v>
      </c>
      <c r="E350" s="16">
        <f t="shared" si="155"/>
        <v>5.172077493170792</v>
      </c>
      <c r="F350" s="16">
        <f t="shared" si="155"/>
        <v>4.222783288517304</v>
      </c>
      <c r="G350" s="16">
        <f t="shared" si="155"/>
        <v>4.7842970046749613</v>
      </c>
      <c r="H350" s="16">
        <f t="shared" si="155"/>
        <v>3.5037699480814011</v>
      </c>
    </row>
    <row r="351" spans="1:8" x14ac:dyDescent="0.25">
      <c r="A351" s="319">
        <v>1822</v>
      </c>
      <c r="B351" s="16">
        <f t="shared" si="155"/>
        <v>3.425517475194733</v>
      </c>
      <c r="C351" s="16">
        <f t="shared" si="155"/>
        <v>3.1707660762074346</v>
      </c>
      <c r="D351" s="16">
        <f t="shared" si="155"/>
        <v>3.558714587436548</v>
      </c>
      <c r="E351" s="16">
        <f t="shared" si="155"/>
        <v>11.621069912699705</v>
      </c>
      <c r="F351" s="16">
        <f t="shared" si="155"/>
        <v>9.083447339372162</v>
      </c>
      <c r="G351" s="16">
        <f t="shared" si="155"/>
        <v>3.2896980970510983</v>
      </c>
      <c r="H351" s="16">
        <f t="shared" si="155"/>
        <v>3.0869689963392055</v>
      </c>
    </row>
    <row r="352" spans="1:8" x14ac:dyDescent="0.25">
      <c r="A352" s="319">
        <v>1827</v>
      </c>
      <c r="B352" s="16">
        <f t="shared" si="155"/>
        <v>2.2937058576328169</v>
      </c>
      <c r="C352" s="16">
        <f t="shared" si="155"/>
        <v>4.1680923122920754</v>
      </c>
      <c r="D352" s="16">
        <f t="shared" si="155"/>
        <v>2.9098965565207542</v>
      </c>
      <c r="E352" s="16">
        <f t="shared" si="155"/>
        <v>4.9778644910703784</v>
      </c>
      <c r="F352" s="16">
        <f t="shared" si="155"/>
        <v>2.7355795199461479</v>
      </c>
      <c r="G352" s="16">
        <f t="shared" si="155"/>
        <v>3.9749193609114379</v>
      </c>
      <c r="H352" s="16">
        <f t="shared" si="155"/>
        <v>3.4832499337903675</v>
      </c>
    </row>
    <row r="353" spans="1:8" x14ac:dyDescent="0.25">
      <c r="A353" s="319">
        <v>1832</v>
      </c>
      <c r="B353" s="16">
        <f t="shared" si="155"/>
        <v>4.0866158614636285</v>
      </c>
      <c r="C353" s="16">
        <f t="shared" si="155"/>
        <v>3.7604428658431694</v>
      </c>
      <c r="D353" s="16">
        <f t="shared" si="155"/>
        <v>3.1614655381646579</v>
      </c>
      <c r="E353" s="16">
        <f t="shared" si="155"/>
        <v>3.0750399393487156</v>
      </c>
      <c r="F353" s="16">
        <f t="shared" si="155"/>
        <v>3.1145826696620751</v>
      </c>
      <c r="G353" s="16">
        <f t="shared" si="155"/>
        <v>2.9324398615356739</v>
      </c>
      <c r="H353" s="16">
        <f t="shared" si="155"/>
        <v>2.82211414450579</v>
      </c>
    </row>
    <row r="354" spans="1:8" x14ac:dyDescent="0.25">
      <c r="A354" s="319">
        <v>1837</v>
      </c>
      <c r="B354" s="16">
        <f t="shared" si="155"/>
        <v>3.2846378597486829</v>
      </c>
      <c r="C354" s="16">
        <f t="shared" si="155"/>
        <v>3.67343748945048</v>
      </c>
      <c r="D354" s="16">
        <f t="shared" si="155"/>
        <v>4.1937097313033931</v>
      </c>
      <c r="E354" s="16">
        <f t="shared" si="155"/>
        <v>3.5308900335970028</v>
      </c>
      <c r="F354" s="16">
        <f t="shared" si="155"/>
        <v>3.1295775688353897</v>
      </c>
      <c r="G354" s="16">
        <f t="shared" si="155"/>
        <v>4.1775116043040184</v>
      </c>
      <c r="H354" s="16">
        <f t="shared" si="155"/>
        <v>3.2640705375902233</v>
      </c>
    </row>
    <row r="355" spans="1:8" x14ac:dyDescent="0.25">
      <c r="A355" s="319">
        <v>1842</v>
      </c>
      <c r="B355" s="16">
        <f t="shared" si="155"/>
        <v>3.272301761731788</v>
      </c>
      <c r="C355" s="16">
        <f t="shared" si="155"/>
        <v>3.7063054513081202</v>
      </c>
      <c r="D355" s="16">
        <f t="shared" si="155"/>
        <v>3.100337426230888</v>
      </c>
      <c r="E355" s="16">
        <f t="shared" si="155"/>
        <v>3.0586430589975828</v>
      </c>
      <c r="F355" s="16">
        <f t="shared" si="155"/>
        <v>3.5267958140526634</v>
      </c>
      <c r="G355" s="16">
        <f t="shared" si="155"/>
        <v>5.8663538653168557</v>
      </c>
      <c r="H355" s="16">
        <f t="shared" si="155"/>
        <v>3.5356264909807833</v>
      </c>
    </row>
    <row r="356" spans="1:8" x14ac:dyDescent="0.25">
      <c r="A356" s="319">
        <v>1847</v>
      </c>
      <c r="B356" s="16">
        <f t="shared" si="155"/>
        <v>3.5312370792095975</v>
      </c>
      <c r="C356" s="16">
        <f t="shared" si="155"/>
        <v>4.8607517341205213</v>
      </c>
      <c r="D356" s="16">
        <f t="shared" si="155"/>
        <v>3.293298615932617</v>
      </c>
      <c r="E356" s="16">
        <f t="shared" si="155"/>
        <v>3.1385591035513585</v>
      </c>
      <c r="F356" s="16">
        <f t="shared" si="155"/>
        <v>2.9988988413457331</v>
      </c>
      <c r="G356" s="16">
        <f t="shared" si="155"/>
        <v>7.4261752514379351</v>
      </c>
      <c r="H356" s="16">
        <f t="shared" si="155"/>
        <v>4.0286957918333428</v>
      </c>
    </row>
    <row r="357" spans="1:8" x14ac:dyDescent="0.25">
      <c r="A357" s="319">
        <v>1852</v>
      </c>
      <c r="B357" s="16">
        <f t="shared" si="155"/>
        <v>3.8556609154058505</v>
      </c>
      <c r="C357" s="16">
        <f t="shared" si="155"/>
        <v>3.2512141701547477</v>
      </c>
      <c r="D357" s="16">
        <f t="shared" si="155"/>
        <v>3.5037992318534203</v>
      </c>
      <c r="E357" s="16">
        <f t="shared" si="155"/>
        <v>3.1439013432398539</v>
      </c>
      <c r="F357" s="16">
        <f t="shared" si="155"/>
        <v>4.4072226542314015</v>
      </c>
      <c r="G357" s="16">
        <f t="shared" si="155"/>
        <v>3.0253308760462896</v>
      </c>
      <c r="H357" s="16">
        <f t="shared" si="155"/>
        <v>7.763517462156277</v>
      </c>
    </row>
    <row r="358" spans="1:8" x14ac:dyDescent="0.25">
      <c r="A358" s="319">
        <v>1857</v>
      </c>
      <c r="B358" s="16">
        <f t="shared" ref="B358:H367" si="156">B325/B86</f>
        <v>4.6260543961646672</v>
      </c>
      <c r="C358" s="16">
        <f t="shared" si="156"/>
        <v>7.5133095197759454</v>
      </c>
      <c r="D358" s="16">
        <f t="shared" si="156"/>
        <v>4.5329983551088331</v>
      </c>
      <c r="E358" s="16">
        <f t="shared" si="156"/>
        <v>3.6613875555656361</v>
      </c>
      <c r="F358" s="16">
        <f t="shared" si="156"/>
        <v>2.9424927388522701</v>
      </c>
      <c r="G358" s="16">
        <f t="shared" si="156"/>
        <v>2.5332761452552268</v>
      </c>
      <c r="H358" s="16">
        <f t="shared" si="156"/>
        <v>3.3973973156044996</v>
      </c>
    </row>
    <row r="359" spans="1:8" x14ac:dyDescent="0.25">
      <c r="A359" s="319">
        <v>1862</v>
      </c>
      <c r="B359" s="16">
        <f t="shared" si="156"/>
        <v>2.3803246590499918</v>
      </c>
      <c r="C359" s="16">
        <f t="shared" si="156"/>
        <v>3.6589438915060706</v>
      </c>
      <c r="D359" s="16">
        <f t="shared" si="156"/>
        <v>4.116179137907948</v>
      </c>
      <c r="E359" s="16">
        <f t="shared" si="156"/>
        <v>3.3374630246925894</v>
      </c>
      <c r="F359" s="16">
        <f t="shared" si="156"/>
        <v>4.1531988409557288</v>
      </c>
      <c r="G359" s="16">
        <f t="shared" si="156"/>
        <v>7.3144557652312292</v>
      </c>
      <c r="H359" s="16">
        <f t="shared" si="156"/>
        <v>2.496036696577316</v>
      </c>
    </row>
    <row r="360" spans="1:8" x14ac:dyDescent="0.25">
      <c r="A360" s="319">
        <v>1867</v>
      </c>
      <c r="B360" s="16">
        <f t="shared" si="156"/>
        <v>3.3729515804113936</v>
      </c>
      <c r="C360" s="16">
        <f t="shared" si="156"/>
        <v>3.938288267597855</v>
      </c>
      <c r="D360" s="16">
        <f t="shared" si="156"/>
        <v>3.6618969445058935</v>
      </c>
      <c r="E360" s="16">
        <f t="shared" si="156"/>
        <v>3.5537269269654601</v>
      </c>
      <c r="F360" s="16">
        <f t="shared" si="156"/>
        <v>3.4938483250192549</v>
      </c>
      <c r="G360" s="16">
        <f t="shared" si="156"/>
        <v>4.4551115800985857</v>
      </c>
      <c r="H360" s="16">
        <f t="shared" si="156"/>
        <v>3.4730064943879628</v>
      </c>
    </row>
    <row r="361" spans="1:8" x14ac:dyDescent="0.25">
      <c r="A361" s="319">
        <v>1872</v>
      </c>
      <c r="B361" s="16">
        <f t="shared" si="156"/>
        <v>3.7183337126802205</v>
      </c>
      <c r="C361" s="16">
        <f t="shared" si="156"/>
        <v>5.9971265393479642</v>
      </c>
      <c r="D361" s="16">
        <f t="shared" si="156"/>
        <v>9.2796435324919226</v>
      </c>
      <c r="E361" s="16">
        <f t="shared" si="156"/>
        <v>4.3429556556718314</v>
      </c>
      <c r="F361" s="16">
        <f t="shared" si="156"/>
        <v>3.1345996959087929</v>
      </c>
      <c r="G361" s="16">
        <f t="shared" si="156"/>
        <v>3.5921633370189174</v>
      </c>
      <c r="H361" s="16">
        <f t="shared" si="156"/>
        <v>2.7324724464878898</v>
      </c>
    </row>
    <row r="362" spans="1:8" x14ac:dyDescent="0.25">
      <c r="A362" s="319">
        <v>1877</v>
      </c>
      <c r="B362" s="16">
        <f t="shared" si="156"/>
        <v>4.5895669771262426</v>
      </c>
      <c r="C362" s="16">
        <f t="shared" si="156"/>
        <v>5.8155690630635366</v>
      </c>
      <c r="D362" s="16">
        <f t="shared" si="156"/>
        <v>3.7239568836526118</v>
      </c>
      <c r="E362" s="16">
        <f t="shared" si="156"/>
        <v>5.2797478239907232</v>
      </c>
      <c r="F362" s="16">
        <f t="shared" si="156"/>
        <v>3.869465272881814</v>
      </c>
      <c r="G362" s="16">
        <f t="shared" si="156"/>
        <v>3.713732547460161</v>
      </c>
      <c r="H362" s="16">
        <f t="shared" si="156"/>
        <v>6.2952216150622631</v>
      </c>
    </row>
    <row r="363" spans="1:8" x14ac:dyDescent="0.25">
      <c r="A363" s="319">
        <v>1882</v>
      </c>
      <c r="B363" s="16">
        <f t="shared" si="156"/>
        <v>3.739959187769712</v>
      </c>
      <c r="C363" s="16">
        <f t="shared" si="156"/>
        <v>3.5460258897762449</v>
      </c>
      <c r="D363" s="16">
        <f t="shared" si="156"/>
        <v>4.1390558161480815</v>
      </c>
      <c r="E363" s="16">
        <f t="shared" si="156"/>
        <v>4.0033280347979794</v>
      </c>
      <c r="F363" s="16">
        <f t="shared" si="156"/>
        <v>3.1956802265331583</v>
      </c>
      <c r="G363" s="16">
        <f t="shared" si="156"/>
        <v>3.1344879193469559</v>
      </c>
      <c r="H363" s="16">
        <f t="shared" si="156"/>
        <v>2.8690993093301338</v>
      </c>
    </row>
    <row r="364" spans="1:8" x14ac:dyDescent="0.25">
      <c r="A364" s="319">
        <v>1887</v>
      </c>
      <c r="B364" s="16">
        <f t="shared" si="156"/>
        <v>4.2046118496327809</v>
      </c>
      <c r="C364" s="16">
        <f t="shared" si="156"/>
        <v>3.7270590793869505</v>
      </c>
      <c r="D364" s="16">
        <f t="shared" si="156"/>
        <v>4.3883561692318223</v>
      </c>
      <c r="E364" s="16">
        <f t="shared" si="156"/>
        <v>3.2731363444165193</v>
      </c>
      <c r="F364" s="16">
        <f t="shared" si="156"/>
        <v>4.0659922577174781</v>
      </c>
      <c r="G364" s="16">
        <f t="shared" si="156"/>
        <v>5.2029407921093282</v>
      </c>
      <c r="H364" s="16">
        <f t="shared" si="156"/>
        <v>3.0784975389864782</v>
      </c>
    </row>
    <row r="365" spans="1:8" x14ac:dyDescent="0.25">
      <c r="A365" s="319">
        <v>1892</v>
      </c>
      <c r="B365" s="16">
        <f t="shared" si="156"/>
        <v>4.6323016476380925</v>
      </c>
      <c r="C365" s="16">
        <f t="shared" si="156"/>
        <v>5.5340248414656878</v>
      </c>
      <c r="D365" s="16">
        <f t="shared" si="156"/>
        <v>4.3354791759513045</v>
      </c>
      <c r="E365" s="16">
        <f t="shared" si="156"/>
        <v>6.1938242758387583</v>
      </c>
      <c r="F365" s="16">
        <f t="shared" si="156"/>
        <v>14.364940890585682</v>
      </c>
      <c r="G365" s="16">
        <f t="shared" si="156"/>
        <v>3.3792203713932438</v>
      </c>
      <c r="H365" s="16">
        <f t="shared" si="156"/>
        <v>9.7022498740751484</v>
      </c>
    </row>
    <row r="366" spans="1:8" x14ac:dyDescent="0.25">
      <c r="A366" s="319">
        <v>1897</v>
      </c>
      <c r="B366" s="16">
        <f t="shared" si="156"/>
        <v>3.6797285255812078</v>
      </c>
      <c r="C366" s="16">
        <f t="shared" si="156"/>
        <v>3.4478239384286744</v>
      </c>
      <c r="D366" s="16">
        <f t="shared" si="156"/>
        <v>5.7574863636388072</v>
      </c>
      <c r="E366" s="16">
        <f t="shared" si="156"/>
        <v>4.4866490080809438</v>
      </c>
      <c r="F366" s="16">
        <f t="shared" si="156"/>
        <v>3.8131800217932241</v>
      </c>
      <c r="G366" s="16">
        <f t="shared" si="156"/>
        <v>4.539524325170583</v>
      </c>
      <c r="H366" s="16">
        <f t="shared" si="156"/>
        <v>3.134217030848597</v>
      </c>
    </row>
    <row r="367" spans="1:8" x14ac:dyDescent="0.25">
      <c r="A367" s="319">
        <v>1902</v>
      </c>
      <c r="B367" s="16">
        <f t="shared" si="156"/>
        <v>7.0569133571050235</v>
      </c>
      <c r="C367" s="16">
        <f t="shared" si="156"/>
        <v>6.262008548536854</v>
      </c>
      <c r="D367" s="16">
        <f t="shared" si="156"/>
        <v>9.1339875881077965</v>
      </c>
      <c r="E367" s="16">
        <f t="shared" si="156"/>
        <v>5.5127453835385269</v>
      </c>
      <c r="F367" s="16">
        <f t="shared" si="156"/>
        <v>7.8256575107527357</v>
      </c>
      <c r="G367" s="16">
        <f t="shared" si="156"/>
        <v>3.9274637983690646</v>
      </c>
      <c r="H367" s="16">
        <f t="shared" si="156"/>
        <v>4.7840517869837562</v>
      </c>
    </row>
    <row r="368" spans="1:8" x14ac:dyDescent="0.25">
      <c r="A368" s="340">
        <v>1907</v>
      </c>
      <c r="B368" s="16">
        <f t="shared" ref="B368:H377" si="157">B335/B96</f>
        <v>7.0747833763942953</v>
      </c>
      <c r="C368" s="16">
        <f t="shared" si="157"/>
        <v>4.0207268342750089</v>
      </c>
      <c r="D368" s="16">
        <f t="shared" si="157"/>
        <v>4.1640596134773142</v>
      </c>
      <c r="E368" s="16">
        <f t="shared" si="157"/>
        <v>4.3733295315628435</v>
      </c>
      <c r="F368" s="16">
        <f t="shared" si="157"/>
        <v>4.2987878832563471</v>
      </c>
      <c r="G368" s="16">
        <f t="shared" si="157"/>
        <v>9.128844520236326</v>
      </c>
      <c r="H368" s="16">
        <f t="shared" si="157"/>
        <v>5.4030609090583166</v>
      </c>
    </row>
    <row r="369" spans="1:8" x14ac:dyDescent="0.25">
      <c r="A369" s="319">
        <v>1912</v>
      </c>
      <c r="B369" s="16">
        <f t="shared" si="157"/>
        <v>5.4989283669029811</v>
      </c>
      <c r="C369" s="16">
        <f t="shared" si="157"/>
        <v>5.8994156763210537</v>
      </c>
      <c r="D369" s="16">
        <f t="shared" si="157"/>
        <v>7.7791254299150694</v>
      </c>
      <c r="E369" s="16">
        <f t="shared" si="157"/>
        <v>4.3470406765614023</v>
      </c>
      <c r="F369" s="16">
        <f t="shared" si="157"/>
        <v>5.8246077905584341</v>
      </c>
      <c r="G369" s="16">
        <f t="shared" si="157"/>
        <v>3.5007842365298201</v>
      </c>
      <c r="H369" s="16">
        <f t="shared" si="157"/>
        <v>3.8568673528882025</v>
      </c>
    </row>
    <row r="370" spans="1:8" x14ac:dyDescent="0.25">
      <c r="A370" s="319">
        <v>1922</v>
      </c>
      <c r="B370" s="16">
        <f t="shared" si="157"/>
        <v>5.5039362963472724</v>
      </c>
      <c r="C370" s="16">
        <f t="shared" si="157"/>
        <v>8.4925570527218195</v>
      </c>
      <c r="D370" s="16">
        <f t="shared" si="157"/>
        <v>5.5243598104620872</v>
      </c>
      <c r="E370" s="16">
        <f t="shared" si="157"/>
        <v>3.5475800827608079</v>
      </c>
      <c r="F370" s="16">
        <f t="shared" si="157"/>
        <v>4.0759119236217796</v>
      </c>
      <c r="G370" s="16">
        <f t="shared" si="157"/>
        <v>9.2388214726889579</v>
      </c>
      <c r="H370" s="16">
        <f t="shared" si="157"/>
        <v>7.3104349725847237</v>
      </c>
    </row>
    <row r="371" spans="1:8" x14ac:dyDescent="0.25">
      <c r="A371" s="319">
        <v>1927</v>
      </c>
      <c r="B371" s="16">
        <f t="shared" si="157"/>
        <v>4.7573254934910176</v>
      </c>
      <c r="C371" s="16">
        <f t="shared" si="157"/>
        <v>5.0010807768922438</v>
      </c>
      <c r="D371" s="16">
        <f t="shared" si="157"/>
        <v>9.6701449911306838</v>
      </c>
      <c r="E371" s="16">
        <f t="shared" si="157"/>
        <v>7.0038267140028978</v>
      </c>
      <c r="F371" s="16">
        <f t="shared" si="157"/>
        <v>4.6535908767983472</v>
      </c>
      <c r="G371" s="16">
        <f t="shared" si="157"/>
        <v>3.5515172226574951</v>
      </c>
      <c r="H371" s="16">
        <f t="shared" si="157"/>
        <v>3.2508292852253646</v>
      </c>
    </row>
    <row r="372" spans="1:8" x14ac:dyDescent="0.25">
      <c r="A372" s="319">
        <v>1932</v>
      </c>
      <c r="B372" s="16">
        <f t="shared" si="157"/>
        <v>4.5643363148669884</v>
      </c>
      <c r="C372" s="16">
        <f t="shared" si="157"/>
        <v>4.8906184888414161</v>
      </c>
      <c r="D372" s="16">
        <f t="shared" si="157"/>
        <v>4.1908401719014465</v>
      </c>
      <c r="E372" s="16">
        <f t="shared" si="157"/>
        <v>4.271482089871137</v>
      </c>
      <c r="F372" s="16">
        <f t="shared" si="157"/>
        <v>11.255441512576786</v>
      </c>
      <c r="G372" s="16">
        <f t="shared" si="157"/>
        <v>5.0714946707407371</v>
      </c>
      <c r="H372" s="16">
        <f t="shared" si="157"/>
        <v>3.1811119936525234</v>
      </c>
    </row>
    <row r="373" spans="1:8" x14ac:dyDescent="0.25">
      <c r="A373" s="319">
        <v>1937</v>
      </c>
      <c r="B373" s="16">
        <f t="shared" si="157"/>
        <v>3.745054268984755</v>
      </c>
      <c r="C373" s="16">
        <f t="shared" si="157"/>
        <v>5.5474339267597834</v>
      </c>
      <c r="D373" s="16">
        <f t="shared" si="157"/>
        <v>20.55799463816988</v>
      </c>
      <c r="E373" s="16">
        <f t="shared" si="157"/>
        <v>3.9300623209353041</v>
      </c>
      <c r="F373" s="16">
        <f t="shared" si="157"/>
        <v>4.1041018814332908</v>
      </c>
      <c r="G373" s="16">
        <f t="shared" si="157"/>
        <v>4.0721238930927699</v>
      </c>
      <c r="H373" s="16">
        <f t="shared" si="157"/>
        <v>7.2780635034990198</v>
      </c>
    </row>
    <row r="374" spans="1:8" x14ac:dyDescent="0.25">
      <c r="A374" s="375">
        <v>1942</v>
      </c>
      <c r="B374" s="16">
        <f t="shared" si="157"/>
        <v>2.242989987052304</v>
      </c>
      <c r="C374" s="16">
        <f t="shared" si="157"/>
        <v>5.0145357752183966</v>
      </c>
      <c r="D374" s="16">
        <f t="shared" si="157"/>
        <v>9.4305842713049142</v>
      </c>
      <c r="E374" s="16">
        <f t="shared" si="157"/>
        <v>4.1725050179554053</v>
      </c>
      <c r="F374" s="16">
        <f t="shared" si="157"/>
        <v>5.0278770927912229</v>
      </c>
      <c r="G374" s="16">
        <f t="shared" si="157"/>
        <v>9.0578825021646363</v>
      </c>
      <c r="H374" s="16">
        <f t="shared" si="157"/>
        <v>3.98606298312201</v>
      </c>
    </row>
    <row r="375" spans="1:8" x14ac:dyDescent="0.25">
      <c r="A375" s="319">
        <v>1947</v>
      </c>
      <c r="B375" s="16">
        <f t="shared" si="157"/>
        <v>6.78451775320206</v>
      </c>
      <c r="C375" s="16">
        <f t="shared" si="157"/>
        <v>2.8719675946380341</v>
      </c>
      <c r="D375" s="16">
        <f t="shared" si="157"/>
        <v>6.6679777760660128</v>
      </c>
      <c r="E375" s="16">
        <f t="shared" si="157"/>
        <v>4.4123764827343495</v>
      </c>
      <c r="F375" s="16">
        <f t="shared" si="157"/>
        <v>3.6611559472055166</v>
      </c>
      <c r="G375" s="16">
        <f t="shared" si="157"/>
        <v>7.3607293743255848</v>
      </c>
      <c r="H375" s="16">
        <f t="shared" si="157"/>
        <v>7.5606907872392082</v>
      </c>
    </row>
    <row r="376" spans="1:8" x14ac:dyDescent="0.25">
      <c r="A376" s="440">
        <v>1952</v>
      </c>
      <c r="B376" s="16">
        <f t="shared" si="157"/>
        <v>2.0989326367268593</v>
      </c>
      <c r="C376" s="16">
        <f t="shared" si="157"/>
        <v>1.9991101888167842</v>
      </c>
      <c r="D376" s="16">
        <f t="shared" si="157"/>
        <v>2.8022437709139401</v>
      </c>
      <c r="E376" s="16">
        <f t="shared" si="157"/>
        <v>3.7733452616068499</v>
      </c>
      <c r="F376" s="16">
        <f t="shared" si="157"/>
        <v>3.5982742786101425</v>
      </c>
      <c r="G376" s="16">
        <f t="shared" si="157"/>
        <v>4.3198010423062803</v>
      </c>
      <c r="H376" s="16">
        <f t="shared" si="157"/>
        <v>7.4896378827819419</v>
      </c>
    </row>
    <row r="377" spans="1:8" x14ac:dyDescent="0.25">
      <c r="A377" s="440">
        <v>1957</v>
      </c>
      <c r="B377" s="16">
        <f t="shared" si="157"/>
        <v>2.0614648066875785</v>
      </c>
      <c r="C377" s="16">
        <f t="shared" si="157"/>
        <v>4.2929134002666611</v>
      </c>
      <c r="D377" s="16">
        <f t="shared" si="157"/>
        <v>2.5490600661336162</v>
      </c>
      <c r="E377" s="16">
        <f t="shared" si="157"/>
        <v>5.0683090660595385</v>
      </c>
      <c r="F377" s="16">
        <f t="shared" si="157"/>
        <v>4.3865624506076548</v>
      </c>
      <c r="G377" s="16">
        <f t="shared" si="157"/>
        <v>4.6384304788174475</v>
      </c>
      <c r="H377" s="16">
        <f t="shared" si="157"/>
        <v>3.2661197639847424</v>
      </c>
    </row>
    <row r="378" spans="1:8" x14ac:dyDescent="0.25">
      <c r="A378" s="594"/>
      <c r="B378" s="559" t="s">
        <v>110</v>
      </c>
      <c r="C378" s="557"/>
      <c r="D378" s="558"/>
      <c r="E378" s="558"/>
      <c r="F378" s="558"/>
      <c r="G378" s="558"/>
      <c r="H378" s="563"/>
    </row>
    <row r="379" spans="1:8" x14ac:dyDescent="0.25">
      <c r="A379" s="595"/>
      <c r="B379" s="561"/>
      <c r="C379" s="508"/>
      <c r="D379" s="508"/>
      <c r="E379" s="508"/>
      <c r="F379" s="508"/>
      <c r="G379" s="508"/>
      <c r="H379" s="564"/>
    </row>
    <row r="380" spans="1:8" x14ac:dyDescent="0.25">
      <c r="A380" s="596"/>
      <c r="B380" s="12" t="s">
        <v>23</v>
      </c>
      <c r="C380" s="11" t="s">
        <v>24</v>
      </c>
      <c r="D380" s="11" t="s">
        <v>25</v>
      </c>
      <c r="E380" s="11" t="s">
        <v>26</v>
      </c>
      <c r="F380" s="11" t="s">
        <v>27</v>
      </c>
      <c r="G380" s="11" t="s">
        <v>28</v>
      </c>
      <c r="H380" s="155" t="s">
        <v>29</v>
      </c>
    </row>
    <row r="381" spans="1:8" x14ac:dyDescent="0.25">
      <c r="A381" s="319">
        <v>1807</v>
      </c>
      <c r="B381" s="16">
        <f t="shared" ref="B381:H390" si="158">B348/(B180^0.5)</f>
        <v>0.23428191415326022</v>
      </c>
      <c r="C381" s="16">
        <f t="shared" si="158"/>
        <v>0.22464181463094166</v>
      </c>
      <c r="D381" s="16">
        <f t="shared" si="158"/>
        <v>0.18653505352328686</v>
      </c>
      <c r="E381" s="16">
        <f t="shared" si="158"/>
        <v>0.19546134547095376</v>
      </c>
      <c r="F381" s="16">
        <f t="shared" si="158"/>
        <v>0.15691238881968891</v>
      </c>
      <c r="G381" s="16">
        <f t="shared" si="158"/>
        <v>0.1431071318259827</v>
      </c>
      <c r="H381" s="16">
        <f t="shared" si="158"/>
        <v>0.22997563127202672</v>
      </c>
    </row>
    <row r="382" spans="1:8" x14ac:dyDescent="0.25">
      <c r="A382" s="319">
        <v>1812</v>
      </c>
      <c r="B382" s="16">
        <f t="shared" si="158"/>
        <v>0.25846217343504735</v>
      </c>
      <c r="C382" s="16">
        <f t="shared" si="158"/>
        <v>0.30899381300121209</v>
      </c>
      <c r="D382" s="16">
        <f t="shared" si="158"/>
        <v>0.17639411376781527</v>
      </c>
      <c r="E382" s="16">
        <f t="shared" si="158"/>
        <v>0.24126340821733985</v>
      </c>
      <c r="F382" s="16">
        <f t="shared" si="158"/>
        <v>0.13786838834368556</v>
      </c>
      <c r="G382" s="16">
        <f t="shared" si="158"/>
        <v>0.12981281233360292</v>
      </c>
      <c r="H382" s="16">
        <f t="shared" si="158"/>
        <v>0.35131091445275853</v>
      </c>
    </row>
    <row r="383" spans="1:8" x14ac:dyDescent="0.25">
      <c r="A383" s="319">
        <v>1817</v>
      </c>
      <c r="B383" s="16">
        <f t="shared" si="158"/>
        <v>0.18461614606467813</v>
      </c>
      <c r="C383" s="16">
        <f t="shared" si="158"/>
        <v>0.19275326144431637</v>
      </c>
      <c r="D383" s="16">
        <f t="shared" si="158"/>
        <v>0.1274656360163442</v>
      </c>
      <c r="E383" s="16">
        <f t="shared" si="158"/>
        <v>0.24193958047939729</v>
      </c>
      <c r="F383" s="16">
        <f t="shared" si="158"/>
        <v>0.17844516315434383</v>
      </c>
      <c r="G383" s="16">
        <f t="shared" si="158"/>
        <v>0.22306899804545663</v>
      </c>
      <c r="H383" s="16">
        <f t="shared" si="158"/>
        <v>0.24120947071664595</v>
      </c>
    </row>
    <row r="384" spans="1:8" x14ac:dyDescent="0.25">
      <c r="A384" s="319">
        <v>1822</v>
      </c>
      <c r="B384" s="16">
        <f t="shared" si="158"/>
        <v>0.1914922483162218</v>
      </c>
      <c r="C384" s="16">
        <f t="shared" si="158"/>
        <v>0.16506348873002988</v>
      </c>
      <c r="D384" s="16">
        <f t="shared" si="158"/>
        <v>0.17905836340676201</v>
      </c>
      <c r="E384" s="16">
        <f t="shared" si="158"/>
        <v>0.52660094401928359</v>
      </c>
      <c r="F384" s="16">
        <f t="shared" si="158"/>
        <v>0.35849507086803561</v>
      </c>
      <c r="G384" s="16">
        <f t="shared" si="158"/>
        <v>0.13827632478486665</v>
      </c>
      <c r="H384" s="16">
        <f t="shared" si="158"/>
        <v>0.18096132738269852</v>
      </c>
    </row>
    <row r="385" spans="1:8" x14ac:dyDescent="0.25">
      <c r="A385" s="319">
        <v>1827</v>
      </c>
      <c r="B385" s="16">
        <f t="shared" si="158"/>
        <v>0.15325466902318727</v>
      </c>
      <c r="C385" s="16">
        <f t="shared" si="158"/>
        <v>0.22311286621579365</v>
      </c>
      <c r="D385" s="16">
        <f t="shared" si="158"/>
        <v>0.16091764727284183</v>
      </c>
      <c r="E385" s="16">
        <f t="shared" si="158"/>
        <v>0.23704116624144658</v>
      </c>
      <c r="F385" s="16">
        <f t="shared" si="158"/>
        <v>0.11664550266005112</v>
      </c>
      <c r="G385" s="16">
        <f t="shared" si="158"/>
        <v>0.15899677443645752</v>
      </c>
      <c r="H385" s="16">
        <f t="shared" si="158"/>
        <v>0.20525247072923014</v>
      </c>
    </row>
    <row r="386" spans="1:8" x14ac:dyDescent="0.25">
      <c r="A386" s="319">
        <v>1832</v>
      </c>
      <c r="B386" s="16">
        <f t="shared" si="158"/>
        <v>0.20433079307318142</v>
      </c>
      <c r="C386" s="16">
        <f t="shared" si="158"/>
        <v>0.12734466408782433</v>
      </c>
      <c r="D386" s="16">
        <f t="shared" si="158"/>
        <v>0.10980223668461499</v>
      </c>
      <c r="E386" s="16">
        <f t="shared" si="158"/>
        <v>0.10479708078022872</v>
      </c>
      <c r="F386" s="16">
        <f t="shared" si="158"/>
        <v>9.8148830131419174E-2</v>
      </c>
      <c r="G386" s="16">
        <f t="shared" si="158"/>
        <v>9.6784937460880224E-2</v>
      </c>
      <c r="H386" s="16">
        <f t="shared" si="158"/>
        <v>0.14163784880160996</v>
      </c>
    </row>
    <row r="387" spans="1:8" x14ac:dyDescent="0.25">
      <c r="A387" s="319">
        <v>1837</v>
      </c>
      <c r="B387" s="16">
        <f t="shared" si="158"/>
        <v>0.17169077131706642</v>
      </c>
      <c r="C387" s="16">
        <f t="shared" si="158"/>
        <v>0.15692147246279253</v>
      </c>
      <c r="D387" s="16">
        <f t="shared" si="158"/>
        <v>0.17324055219736045</v>
      </c>
      <c r="E387" s="16">
        <f t="shared" si="158"/>
        <v>0.14712041806654177</v>
      </c>
      <c r="F387" s="16">
        <f t="shared" si="158"/>
        <v>0.1123452874286217</v>
      </c>
      <c r="G387" s="16">
        <f t="shared" si="158"/>
        <v>0.14714657031832268</v>
      </c>
      <c r="H387" s="16">
        <f t="shared" si="158"/>
        <v>0.14745567631764794</v>
      </c>
    </row>
    <row r="388" spans="1:8" x14ac:dyDescent="0.25">
      <c r="A388" s="319">
        <v>1842</v>
      </c>
      <c r="B388" s="16">
        <f t="shared" si="158"/>
        <v>0.16341095190218574</v>
      </c>
      <c r="C388" s="16">
        <f t="shared" si="158"/>
        <v>0.17649073577657715</v>
      </c>
      <c r="D388" s="16">
        <f t="shared" si="158"/>
        <v>0.1259425988775297</v>
      </c>
      <c r="E388" s="16">
        <f t="shared" si="158"/>
        <v>0.13931737374531089</v>
      </c>
      <c r="F388" s="16">
        <f t="shared" si="158"/>
        <v>0.14682243082765337</v>
      </c>
      <c r="G388" s="16">
        <f t="shared" si="158"/>
        <v>0.22852070188134591</v>
      </c>
      <c r="H388" s="16">
        <f t="shared" si="158"/>
        <v>0.17170520126327291</v>
      </c>
    </row>
    <row r="389" spans="1:8" x14ac:dyDescent="0.25">
      <c r="A389" s="319">
        <v>1847</v>
      </c>
      <c r="B389" s="16">
        <f t="shared" si="158"/>
        <v>0.18333269442530389</v>
      </c>
      <c r="C389" s="16">
        <f t="shared" si="158"/>
        <v>0.22232560943908267</v>
      </c>
      <c r="D389" s="16">
        <f t="shared" si="158"/>
        <v>0.14132897097299874</v>
      </c>
      <c r="E389" s="16">
        <f t="shared" si="158"/>
        <v>0.12921243345802388</v>
      </c>
      <c r="F389" s="16">
        <f t="shared" si="158"/>
        <v>0.11611782686598614</v>
      </c>
      <c r="G389" s="16">
        <f t="shared" si="158"/>
        <v>0.28048276820462237</v>
      </c>
      <c r="H389" s="16">
        <f t="shared" si="158"/>
        <v>0.19360676428222487</v>
      </c>
    </row>
    <row r="390" spans="1:8" x14ac:dyDescent="0.25">
      <c r="A390" s="319">
        <v>1852</v>
      </c>
      <c r="B390" s="16">
        <f t="shared" si="158"/>
        <v>0.23208351425529555</v>
      </c>
      <c r="C390" s="16">
        <f t="shared" si="158"/>
        <v>0.16115670323654338</v>
      </c>
      <c r="D390" s="16">
        <f t="shared" si="158"/>
        <v>0.1554559528036156</v>
      </c>
      <c r="E390" s="16">
        <f t="shared" si="158"/>
        <v>0.12636406398035252</v>
      </c>
      <c r="F390" s="16">
        <f t="shared" si="158"/>
        <v>0.18206068974603734</v>
      </c>
      <c r="G390" s="16">
        <f t="shared" si="158"/>
        <v>0.12830260788407358</v>
      </c>
      <c r="H390" s="16">
        <f t="shared" si="158"/>
        <v>0.43952262632900435</v>
      </c>
    </row>
    <row r="391" spans="1:8" x14ac:dyDescent="0.25">
      <c r="A391" s="319">
        <v>1857</v>
      </c>
      <c r="B391" s="16">
        <f t="shared" ref="B391:H398" si="159">B358/(B190^0.5)</f>
        <v>0.22334801090972289</v>
      </c>
      <c r="C391" s="16">
        <f t="shared" si="159"/>
        <v>0.30420501052112398</v>
      </c>
      <c r="D391" s="16">
        <f t="shared" si="159"/>
        <v>0.17631320161625608</v>
      </c>
      <c r="E391" s="16">
        <f t="shared" si="159"/>
        <v>0.12977444111959469</v>
      </c>
      <c r="F391" s="16">
        <f t="shared" si="159"/>
        <v>0.10482196362703443</v>
      </c>
      <c r="G391" s="16">
        <f t="shared" si="159"/>
        <v>9.831018059495783E-2</v>
      </c>
      <c r="H391" s="16">
        <f t="shared" si="159"/>
        <v>0.18452129342934845</v>
      </c>
    </row>
    <row r="392" spans="1:8" x14ac:dyDescent="0.25">
      <c r="A392" s="319">
        <v>1862</v>
      </c>
      <c r="B392" s="16">
        <f t="shared" si="159"/>
        <v>0.11334879328809484</v>
      </c>
      <c r="C392" s="16">
        <f t="shared" si="159"/>
        <v>0.14188775825150834</v>
      </c>
      <c r="D392" s="16">
        <f t="shared" si="159"/>
        <v>0.13987346102300818</v>
      </c>
      <c r="E392" s="16">
        <f t="shared" si="159"/>
        <v>0.11149681410201721</v>
      </c>
      <c r="F392" s="16">
        <f t="shared" si="159"/>
        <v>0.12488352842289743</v>
      </c>
      <c r="G392" s="16">
        <f t="shared" si="159"/>
        <v>0.25925401084186417</v>
      </c>
      <c r="H392" s="16">
        <f t="shared" si="159"/>
        <v>0.12297090182550569</v>
      </c>
    </row>
    <row r="393" spans="1:8" x14ac:dyDescent="0.25">
      <c r="A393" s="319">
        <v>1867</v>
      </c>
      <c r="B393" s="16">
        <f t="shared" si="159"/>
        <v>0.1730287652066749</v>
      </c>
      <c r="C393" s="16">
        <f t="shared" si="159"/>
        <v>0.14885330496210458</v>
      </c>
      <c r="D393" s="16">
        <f t="shared" si="159"/>
        <v>0.12053280610678459</v>
      </c>
      <c r="E393" s="16">
        <f t="shared" si="159"/>
        <v>0.11410329499764213</v>
      </c>
      <c r="F393" s="16">
        <f t="shared" si="159"/>
        <v>0.10520013357202521</v>
      </c>
      <c r="G393" s="16">
        <f t="shared" si="159"/>
        <v>0.14561987744971713</v>
      </c>
      <c r="H393" s="16">
        <f t="shared" si="159"/>
        <v>0.1663268454534278</v>
      </c>
    </row>
    <row r="394" spans="1:8" x14ac:dyDescent="0.25">
      <c r="A394" s="319">
        <v>1872</v>
      </c>
      <c r="B394" s="16">
        <f t="shared" si="159"/>
        <v>0.21017264771938016</v>
      </c>
      <c r="C394" s="16">
        <f t="shared" si="159"/>
        <v>0.25075245757656051</v>
      </c>
      <c r="D394" s="16">
        <f t="shared" si="159"/>
        <v>0.33638681525073544</v>
      </c>
      <c r="E394" s="16">
        <f t="shared" si="159"/>
        <v>0.15600357244516591</v>
      </c>
      <c r="F394" s="16">
        <f t="shared" si="159"/>
        <v>0.1032325432007551</v>
      </c>
      <c r="G394" s="16">
        <f t="shared" si="159"/>
        <v>0.12878529510886016</v>
      </c>
      <c r="H394" s="16">
        <f t="shared" si="159"/>
        <v>0.15133765189073797</v>
      </c>
    </row>
    <row r="395" spans="1:8" x14ac:dyDescent="0.25">
      <c r="A395" s="319">
        <v>1877</v>
      </c>
      <c r="B395" s="16">
        <f t="shared" si="159"/>
        <v>0.24602661428273256</v>
      </c>
      <c r="C395" s="16">
        <f t="shared" si="159"/>
        <v>0.21965101203036907</v>
      </c>
      <c r="D395" s="16">
        <f t="shared" si="159"/>
        <v>0.12277522264241794</v>
      </c>
      <c r="E395" s="16">
        <f t="shared" si="159"/>
        <v>0.16596745086901607</v>
      </c>
      <c r="F395" s="16">
        <f t="shared" si="159"/>
        <v>0.12074404796843458</v>
      </c>
      <c r="G395" s="16">
        <f t="shared" si="159"/>
        <v>0.11998525237346527</v>
      </c>
      <c r="H395" s="16">
        <f t="shared" si="159"/>
        <v>0.28467976190077809</v>
      </c>
    </row>
    <row r="396" spans="1:8" x14ac:dyDescent="0.25">
      <c r="A396" s="319">
        <v>1882</v>
      </c>
      <c r="B396" s="16">
        <f t="shared" si="159"/>
        <v>0.18270896250309462</v>
      </c>
      <c r="C396" s="16">
        <f t="shared" si="159"/>
        <v>0.13000361663167842</v>
      </c>
      <c r="D396" s="16">
        <f t="shared" si="159"/>
        <v>0.12940869752947418</v>
      </c>
      <c r="E396" s="16">
        <f t="shared" si="159"/>
        <v>0.11518282097107126</v>
      </c>
      <c r="F396" s="16">
        <f t="shared" si="159"/>
        <v>8.9708274729639589E-2</v>
      </c>
      <c r="G396" s="16">
        <f t="shared" si="159"/>
        <v>9.7336835342513944E-2</v>
      </c>
      <c r="H396" s="16">
        <f t="shared" si="159"/>
        <v>0.12245017459475238</v>
      </c>
    </row>
    <row r="397" spans="1:8" x14ac:dyDescent="0.25">
      <c r="A397" s="319">
        <v>1887</v>
      </c>
      <c r="B397" s="16">
        <f t="shared" si="159"/>
        <v>0.20565428791768281</v>
      </c>
      <c r="C397" s="16">
        <f t="shared" si="159"/>
        <v>0.14147722793736986</v>
      </c>
      <c r="D397" s="16">
        <f t="shared" si="159"/>
        <v>0.14010942959342129</v>
      </c>
      <c r="E397" s="16">
        <f t="shared" si="159"/>
        <v>9.4057195423055309E-2</v>
      </c>
      <c r="F397" s="16">
        <f t="shared" si="159"/>
        <v>0.11436496736042055</v>
      </c>
      <c r="G397" s="16">
        <f t="shared" si="159"/>
        <v>0.15464136352507155</v>
      </c>
      <c r="H397" s="16">
        <f t="shared" si="159"/>
        <v>0.12939890317956276</v>
      </c>
    </row>
    <row r="398" spans="1:8" x14ac:dyDescent="0.25">
      <c r="A398" s="319">
        <v>1892</v>
      </c>
      <c r="B398" s="16">
        <f t="shared" si="159"/>
        <v>0.25271277312107399</v>
      </c>
      <c r="C398" s="16">
        <f t="shared" si="159"/>
        <v>0.20681621853362117</v>
      </c>
      <c r="D398" s="16">
        <f t="shared" si="159"/>
        <v>0.13703139086729135</v>
      </c>
      <c r="E398" s="16">
        <f t="shared" si="159"/>
        <v>0.16920238513184621</v>
      </c>
      <c r="F398" s="16">
        <f t="shared" si="159"/>
        <v>0.37868093983903328</v>
      </c>
      <c r="G398" s="16">
        <f t="shared" si="159"/>
        <v>9.523654893437801E-2</v>
      </c>
      <c r="H398" s="16">
        <f t="shared" si="159"/>
        <v>0.38502204174349897</v>
      </c>
    </row>
    <row r="399" spans="1:8" x14ac:dyDescent="0.25">
      <c r="A399" s="319">
        <v>1897</v>
      </c>
      <c r="B399" s="16">
        <f t="shared" ref="B399:H399" si="160">B366/(B198^0.5)</f>
        <v>0.19313565952627773</v>
      </c>
      <c r="C399" s="16">
        <f t="shared" si="160"/>
        <v>0.13183084318185082</v>
      </c>
      <c r="D399" s="16">
        <f t="shared" si="160"/>
        <v>0.1913853225506876</v>
      </c>
      <c r="E399" s="16">
        <f t="shared" si="160"/>
        <v>0.12984341594686985</v>
      </c>
      <c r="F399" s="16">
        <f t="shared" si="160"/>
        <v>0.1031342825304335</v>
      </c>
      <c r="G399" s="16">
        <f t="shared" si="160"/>
        <v>0.13498299037752992</v>
      </c>
      <c r="H399" s="16">
        <f t="shared" si="160"/>
        <v>0.13437844658002235</v>
      </c>
    </row>
    <row r="400" spans="1:8" x14ac:dyDescent="0.25">
      <c r="A400" s="319">
        <v>1902</v>
      </c>
      <c r="B400" s="16">
        <f t="shared" ref="B400:H400" si="161">B367/(B199^0.5)</f>
        <v>0.31157033608300361</v>
      </c>
      <c r="C400" s="16">
        <f t="shared" si="161"/>
        <v>0.21854560522107919</v>
      </c>
      <c r="D400" s="16">
        <f t="shared" si="161"/>
        <v>0.26247524244810089</v>
      </c>
      <c r="E400" s="16">
        <f t="shared" si="161"/>
        <v>0.14629307278018513</v>
      </c>
      <c r="F400" s="16">
        <f t="shared" si="161"/>
        <v>0.19890026371706701</v>
      </c>
      <c r="G400" s="16">
        <f t="shared" si="161"/>
        <v>0.10781438977789455</v>
      </c>
      <c r="H400" s="16">
        <f t="shared" si="161"/>
        <v>0.19060118547801053</v>
      </c>
    </row>
    <row r="401" spans="1:8" x14ac:dyDescent="0.25">
      <c r="A401" s="340">
        <v>1907</v>
      </c>
      <c r="B401" s="16">
        <f t="shared" ref="B401:H401" si="162">B368/(B200^0.5)</f>
        <v>0.33766098775100817</v>
      </c>
      <c r="C401" s="16">
        <f t="shared" si="162"/>
        <v>0.1440574886843175</v>
      </c>
      <c r="D401" s="16">
        <f t="shared" si="162"/>
        <v>0.11409453058913466</v>
      </c>
      <c r="E401" s="16">
        <f t="shared" si="162"/>
        <v>0.11609700201609219</v>
      </c>
      <c r="F401" s="16">
        <f t="shared" si="162"/>
        <v>0.10915411609625801</v>
      </c>
      <c r="G401" s="16">
        <f t="shared" si="162"/>
        <v>0.24251068885587271</v>
      </c>
      <c r="H401" s="16">
        <f t="shared" si="162"/>
        <v>0.20450887142467813</v>
      </c>
    </row>
    <row r="402" spans="1:8" x14ac:dyDescent="0.25">
      <c r="A402" s="319">
        <v>1912</v>
      </c>
      <c r="B402" s="16">
        <f t="shared" ref="B402:H402" si="163">B369/(B201^0.5)</f>
        <v>0.25666799585569711</v>
      </c>
      <c r="C402" s="16">
        <f t="shared" si="163"/>
        <v>0.19293152292179358</v>
      </c>
      <c r="D402" s="16">
        <f t="shared" si="163"/>
        <v>0.21509330962592568</v>
      </c>
      <c r="E402" s="16">
        <f t="shared" si="163"/>
        <v>0.10734251835198383</v>
      </c>
      <c r="F402" s="16">
        <f t="shared" si="163"/>
        <v>0.1430887311467654</v>
      </c>
      <c r="G402" s="16">
        <f t="shared" si="163"/>
        <v>9.1463229601314908E-2</v>
      </c>
      <c r="H402" s="16">
        <f t="shared" si="163"/>
        <v>0.14274906509673871</v>
      </c>
    </row>
    <row r="403" spans="1:8" x14ac:dyDescent="0.25">
      <c r="A403" s="319">
        <v>1922</v>
      </c>
      <c r="B403" s="16">
        <f t="shared" ref="B403:H403" si="164">B370/(B202^0.5)</f>
        <v>0.32320226801359891</v>
      </c>
      <c r="C403" s="16">
        <f t="shared" si="164"/>
        <v>0.34329127215643407</v>
      </c>
      <c r="D403" s="16">
        <f t="shared" si="164"/>
        <v>0.16178292455871995</v>
      </c>
      <c r="E403" s="16">
        <f t="shared" si="164"/>
        <v>8.9080083709805843E-2</v>
      </c>
      <c r="F403" s="16">
        <f t="shared" si="164"/>
        <v>9.5830886865080275E-2</v>
      </c>
      <c r="G403" s="16">
        <f t="shared" si="164"/>
        <v>0.23712682658618994</v>
      </c>
      <c r="H403" s="16">
        <f t="shared" si="164"/>
        <v>0.26765404095823625</v>
      </c>
    </row>
    <row r="404" spans="1:8" x14ac:dyDescent="0.25">
      <c r="A404" s="319">
        <v>1927</v>
      </c>
      <c r="B404" s="16">
        <f t="shared" ref="B404:H404" si="165">B371/(B203^0.5)</f>
        <v>0.26677756647019557</v>
      </c>
      <c r="C404" s="16">
        <f t="shared" si="165"/>
        <v>0.19799468398313552</v>
      </c>
      <c r="D404" s="16">
        <f t="shared" si="165"/>
        <v>0.29038034221778725</v>
      </c>
      <c r="E404" s="16">
        <f t="shared" si="165"/>
        <v>0.16819413427628344</v>
      </c>
      <c r="F404" s="16">
        <f t="shared" si="165"/>
        <v>0.10450253901183321</v>
      </c>
      <c r="G404" s="16">
        <f t="shared" si="165"/>
        <v>9.0121455512070875E-2</v>
      </c>
      <c r="H404" s="16">
        <f t="shared" si="165"/>
        <v>0.11647304636039589</v>
      </c>
    </row>
    <row r="405" spans="1:8" x14ac:dyDescent="0.25">
      <c r="A405" s="319">
        <v>1932</v>
      </c>
      <c r="B405" s="16">
        <f t="shared" ref="B405:H405" si="166">B372/(B204^0.5)</f>
        <v>0.24157029467528859</v>
      </c>
      <c r="C405" s="16">
        <f t="shared" si="166"/>
        <v>0.19720877140157711</v>
      </c>
      <c r="D405" s="16">
        <f t="shared" si="166"/>
        <v>0.12315351691072796</v>
      </c>
      <c r="E405" s="16">
        <f t="shared" si="166"/>
        <v>9.9960450131092726E-2</v>
      </c>
      <c r="F405" s="16">
        <f t="shared" si="166"/>
        <v>0.24503115542600154</v>
      </c>
      <c r="G405" s="16">
        <f t="shared" si="166"/>
        <v>0.11749774885145357</v>
      </c>
      <c r="H405" s="16">
        <f t="shared" si="166"/>
        <v>0.1048212040413458</v>
      </c>
    </row>
    <row r="406" spans="1:8" x14ac:dyDescent="0.25">
      <c r="A406" s="319">
        <v>1937</v>
      </c>
      <c r="B406" s="16">
        <f t="shared" ref="B406:H407" si="167">B373/(B205^0.5)</f>
        <v>0.23049215688392424</v>
      </c>
      <c r="C406" s="16">
        <f t="shared" si="167"/>
        <v>0.22014320025145792</v>
      </c>
      <c r="D406" s="16">
        <f t="shared" si="167"/>
        <v>0.6365588995086352</v>
      </c>
      <c r="E406" s="16">
        <f t="shared" si="167"/>
        <v>9.2504068478125631E-2</v>
      </c>
      <c r="F406" s="16">
        <f t="shared" si="167"/>
        <v>8.6773105632199754E-2</v>
      </c>
      <c r="G406" s="16">
        <f t="shared" si="167"/>
        <v>8.9394733142332955E-2</v>
      </c>
      <c r="H406" s="16">
        <f t="shared" si="167"/>
        <v>0.2204461871570417</v>
      </c>
    </row>
    <row r="407" spans="1:8" x14ac:dyDescent="0.25">
      <c r="A407" s="375">
        <v>1942</v>
      </c>
      <c r="B407" s="16">
        <f t="shared" si="167"/>
        <v>0.14388787475714254</v>
      </c>
      <c r="C407" s="16">
        <f t="shared" si="167"/>
        <v>0.20505961707943496</v>
      </c>
      <c r="D407" s="16">
        <f t="shared" si="167"/>
        <v>0.26631144557305197</v>
      </c>
      <c r="E407" s="16">
        <f t="shared" si="167"/>
        <v>8.8676401152943077E-2</v>
      </c>
      <c r="F407" s="16">
        <f t="shared" si="167"/>
        <v>9.0861951368387248E-2</v>
      </c>
      <c r="G407" s="16">
        <f t="shared" si="167"/>
        <v>0.16595541632961966</v>
      </c>
      <c r="H407" s="16">
        <f t="shared" si="167"/>
        <v>9.5149299702388807E-2</v>
      </c>
    </row>
    <row r="408" spans="1:8" x14ac:dyDescent="0.25">
      <c r="A408" s="319">
        <v>1947</v>
      </c>
      <c r="B408" s="16">
        <f t="shared" ref="B408:H408" si="168">B375/(B207^0.5)</f>
        <v>0.49880766560091822</v>
      </c>
      <c r="C408" s="16">
        <f t="shared" si="168"/>
        <v>0.15955375525766857</v>
      </c>
      <c r="D408" s="16">
        <f t="shared" si="168"/>
        <v>0.22414162094459966</v>
      </c>
      <c r="E408" s="16">
        <f t="shared" si="168"/>
        <v>0.1161553975769946</v>
      </c>
      <c r="F408" s="16">
        <f t="shared" si="168"/>
        <v>7.726984755161348E-2</v>
      </c>
      <c r="G408" s="16">
        <f t="shared" si="168"/>
        <v>0.15721738768339413</v>
      </c>
      <c r="H408" s="16">
        <f t="shared" si="168"/>
        <v>0.23266417545874477</v>
      </c>
    </row>
    <row r="409" spans="1:8" x14ac:dyDescent="0.25">
      <c r="A409" s="319">
        <v>1952</v>
      </c>
      <c r="B409" s="16">
        <f t="shared" ref="B409:H409" si="169">B376/(B208^0.5)</f>
        <v>0.20885160332887379</v>
      </c>
      <c r="C409" s="16">
        <f t="shared" si="169"/>
        <v>0.14777847745553793</v>
      </c>
      <c r="D409" s="16">
        <f t="shared" si="169"/>
        <v>0.10907719084698535</v>
      </c>
      <c r="E409" s="16">
        <f t="shared" si="169"/>
        <v>9.4958857339716554E-2</v>
      </c>
      <c r="F409" s="16">
        <f t="shared" si="169"/>
        <v>7.5740555295596479E-2</v>
      </c>
      <c r="G409" s="16">
        <f t="shared" si="169"/>
        <v>8.8959399887201945E-2</v>
      </c>
      <c r="H409" s="16">
        <f t="shared" si="169"/>
        <v>0.21150081840118704</v>
      </c>
    </row>
    <row r="410" spans="1:8" x14ac:dyDescent="0.25">
      <c r="A410" s="440">
        <v>1957</v>
      </c>
      <c r="B410" s="16">
        <f t="shared" ref="B410:H410" si="170">B377/(B209^0.5)</f>
        <v>0.17942748069166972</v>
      </c>
      <c r="C410" s="16">
        <f t="shared" si="170"/>
        <v>0.28123810770996038</v>
      </c>
      <c r="D410" s="16">
        <f t="shared" si="170"/>
        <v>0.10052511598418927</v>
      </c>
      <c r="E410" s="16">
        <f t="shared" si="170"/>
        <v>0.11609182598890525</v>
      </c>
      <c r="F410" s="16">
        <f t="shared" si="170"/>
        <v>8.6343632269144807E-2</v>
      </c>
      <c r="G410" s="16">
        <f t="shared" si="170"/>
        <v>8.6688278327057264E-2</v>
      </c>
      <c r="H410" s="16">
        <f t="shared" si="170"/>
        <v>7.5568999033541154E-2</v>
      </c>
    </row>
  </sheetData>
  <mergeCells count="25">
    <mergeCell ref="A2:H2"/>
    <mergeCell ref="B3:H3"/>
    <mergeCell ref="A4:A6"/>
    <mergeCell ref="B4:H5"/>
    <mergeCell ref="B38:H39"/>
    <mergeCell ref="A72:A74"/>
    <mergeCell ref="B72:H73"/>
    <mergeCell ref="A108:A110"/>
    <mergeCell ref="B108:H109"/>
    <mergeCell ref="A142:A144"/>
    <mergeCell ref="B142:H143"/>
    <mergeCell ref="A176:A178"/>
    <mergeCell ref="B176:H177"/>
    <mergeCell ref="A210:A212"/>
    <mergeCell ref="B210:H211"/>
    <mergeCell ref="A244:A246"/>
    <mergeCell ref="B244:H245"/>
    <mergeCell ref="A378:A380"/>
    <mergeCell ref="B378:H379"/>
    <mergeCell ref="A278:A280"/>
    <mergeCell ref="B278:H279"/>
    <mergeCell ref="A311:A313"/>
    <mergeCell ref="B311:H312"/>
    <mergeCell ref="A345:A347"/>
    <mergeCell ref="B345:H346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46" fitToHeight="3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7"/>
  <sheetViews>
    <sheetView topLeftCell="A94" workbookViewId="0">
      <selection activeCell="A100" sqref="A100"/>
    </sheetView>
  </sheetViews>
  <sheetFormatPr baseColWidth="10" defaultColWidth="8.90625" defaultRowHeight="15" x14ac:dyDescent="0.25"/>
  <cols>
    <col min="1" max="8" width="11.6328125" customWidth="1"/>
    <col min="9" max="9" width="10.81640625" customWidth="1"/>
  </cols>
  <sheetData>
    <row r="1" spans="1:8" ht="15.6" thickBot="1" x14ac:dyDescent="0.3"/>
    <row r="2" spans="1:8" ht="15.6" thickTop="1" x14ac:dyDescent="0.25">
      <c r="A2" s="580" t="s">
        <v>272</v>
      </c>
      <c r="B2" s="581"/>
      <c r="C2" s="581"/>
      <c r="D2" s="581"/>
      <c r="E2" s="581"/>
      <c r="F2" s="581"/>
      <c r="G2" s="581"/>
      <c r="H2" s="582"/>
    </row>
    <row r="3" spans="1:8" ht="15.6" x14ac:dyDescent="0.25">
      <c r="A3" s="109"/>
      <c r="B3" s="549"/>
      <c r="C3" s="549"/>
      <c r="D3" s="549"/>
      <c r="E3" s="549"/>
      <c r="F3" s="549"/>
      <c r="G3" s="549"/>
      <c r="H3" s="550"/>
    </row>
    <row r="4" spans="1:8" x14ac:dyDescent="0.25">
      <c r="A4" s="594"/>
      <c r="B4" s="559" t="s">
        <v>111</v>
      </c>
      <c r="C4" s="557"/>
      <c r="D4" s="558"/>
      <c r="E4" s="558"/>
      <c r="F4" s="558"/>
      <c r="G4" s="558"/>
      <c r="H4" s="563"/>
    </row>
    <row r="5" spans="1:8" x14ac:dyDescent="0.25">
      <c r="A5" s="595"/>
      <c r="B5" s="561"/>
      <c r="C5" s="508"/>
      <c r="D5" s="508"/>
      <c r="E5" s="508"/>
      <c r="F5" s="508"/>
      <c r="G5" s="508"/>
      <c r="H5" s="564"/>
    </row>
    <row r="6" spans="1:8" x14ac:dyDescent="0.25">
      <c r="A6" s="596"/>
      <c r="B6" s="12" t="s">
        <v>23</v>
      </c>
      <c r="C6" s="11" t="s">
        <v>24</v>
      </c>
      <c r="D6" s="11" t="s">
        <v>25</v>
      </c>
      <c r="E6" s="11" t="s">
        <v>26</v>
      </c>
      <c r="F6" s="11" t="s">
        <v>27</v>
      </c>
      <c r="G6" s="11" t="s">
        <v>28</v>
      </c>
      <c r="H6" s="155" t="s">
        <v>29</v>
      </c>
    </row>
    <row r="7" spans="1:8" x14ac:dyDescent="0.25">
      <c r="A7" s="599" t="s">
        <v>18</v>
      </c>
      <c r="B7" s="558"/>
      <c r="C7" s="558"/>
      <c r="D7" s="558"/>
      <c r="E7" s="558"/>
      <c r="F7" s="558"/>
      <c r="G7" s="558"/>
      <c r="H7" s="563"/>
    </row>
    <row r="8" spans="1:8" ht="2.25" customHeight="1" x14ac:dyDescent="0.25">
      <c r="A8" s="112" t="s">
        <v>594</v>
      </c>
      <c r="B8" s="14" t="s">
        <v>211</v>
      </c>
      <c r="C8" s="5" t="s">
        <v>212</v>
      </c>
      <c r="D8" s="5" t="s">
        <v>213</v>
      </c>
      <c r="E8" s="5" t="s">
        <v>214</v>
      </c>
      <c r="F8" s="9" t="s">
        <v>215</v>
      </c>
      <c r="G8" s="9" t="s">
        <v>216</v>
      </c>
      <c r="H8" s="113" t="s">
        <v>217</v>
      </c>
    </row>
    <row r="9" spans="1:8" x14ac:dyDescent="0.25">
      <c r="A9" s="319">
        <v>1807</v>
      </c>
      <c r="B9" s="16">
        <v>0.65384609999999999</v>
      </c>
      <c r="C9" s="17">
        <v>0.85</v>
      </c>
      <c r="D9" s="17">
        <v>0.77500000000000002</v>
      </c>
      <c r="E9" s="17">
        <v>0.71962619999999999</v>
      </c>
      <c r="F9" s="17">
        <v>0.68354429999999999</v>
      </c>
      <c r="G9" s="17">
        <v>0.44554450000000001</v>
      </c>
      <c r="H9" s="156">
        <v>0.3823529</v>
      </c>
    </row>
    <row r="10" spans="1:8" x14ac:dyDescent="0.25">
      <c r="A10" s="319">
        <v>1812</v>
      </c>
      <c r="B10" s="16">
        <v>0.71875</v>
      </c>
      <c r="C10" s="17">
        <v>0.85057470000000002</v>
      </c>
      <c r="D10" s="17">
        <v>0.84265730000000005</v>
      </c>
      <c r="E10" s="17">
        <v>0.73065899999999995</v>
      </c>
      <c r="F10" s="17">
        <v>0.58269720000000003</v>
      </c>
      <c r="G10" s="17">
        <v>0.35245900000000002</v>
      </c>
      <c r="H10" s="156">
        <v>0.2073171</v>
      </c>
    </row>
    <row r="11" spans="1:8" x14ac:dyDescent="0.25">
      <c r="A11" s="319">
        <v>1817</v>
      </c>
      <c r="B11" s="16">
        <v>0.6447368</v>
      </c>
      <c r="C11" s="17">
        <v>0.81967210000000001</v>
      </c>
      <c r="D11" s="17">
        <v>0.81847130000000001</v>
      </c>
      <c r="E11" s="17">
        <v>0.70833330000000005</v>
      </c>
      <c r="F11" s="17">
        <v>0.60291059999999996</v>
      </c>
      <c r="G11" s="17">
        <v>0.41709839999999998</v>
      </c>
      <c r="H11" s="156">
        <v>0.32758619999999999</v>
      </c>
    </row>
    <row r="12" spans="1:8" x14ac:dyDescent="0.25">
      <c r="A12" s="319">
        <v>1822</v>
      </c>
      <c r="B12" s="16">
        <v>0.63071889999999997</v>
      </c>
      <c r="C12" s="17">
        <v>0.79889810000000006</v>
      </c>
      <c r="D12" s="17">
        <v>0.71391760000000004</v>
      </c>
      <c r="E12" s="17">
        <v>0.65466100000000005</v>
      </c>
      <c r="F12" s="17">
        <v>0.55591049999999997</v>
      </c>
      <c r="G12" s="17">
        <v>0.38574039999999998</v>
      </c>
      <c r="H12" s="156">
        <v>0.22419929999999999</v>
      </c>
    </row>
    <row r="13" spans="1:8" x14ac:dyDescent="0.25">
      <c r="A13" s="319">
        <v>1827</v>
      </c>
      <c r="B13" s="16">
        <v>0.73015870000000005</v>
      </c>
      <c r="C13" s="17">
        <v>0.76114649999999995</v>
      </c>
      <c r="D13" s="17">
        <v>0.7661017</v>
      </c>
      <c r="E13" s="17">
        <v>0.65239290000000005</v>
      </c>
      <c r="F13" s="17">
        <v>0.5816327</v>
      </c>
      <c r="G13" s="17">
        <v>0.43869730000000001</v>
      </c>
      <c r="H13" s="156">
        <v>0.2310924</v>
      </c>
    </row>
    <row r="14" spans="1:8" x14ac:dyDescent="0.25">
      <c r="A14" s="319">
        <v>1832</v>
      </c>
      <c r="B14" s="16">
        <v>0.72</v>
      </c>
      <c r="C14" s="17">
        <v>0.8016529</v>
      </c>
      <c r="D14" s="17">
        <v>0.79012349999999998</v>
      </c>
      <c r="E14" s="17">
        <v>0.67153289999999999</v>
      </c>
      <c r="F14" s="17">
        <v>0.5412844</v>
      </c>
      <c r="G14" s="17">
        <v>0.3908451</v>
      </c>
      <c r="H14" s="156">
        <v>0.2421875</v>
      </c>
    </row>
    <row r="15" spans="1:8" x14ac:dyDescent="0.25">
      <c r="A15" s="319">
        <v>1837</v>
      </c>
      <c r="B15" s="16">
        <v>0.71532850000000003</v>
      </c>
      <c r="C15" s="17">
        <v>0.73750000000000004</v>
      </c>
      <c r="D15" s="17">
        <v>0.76016260000000002</v>
      </c>
      <c r="E15" s="17">
        <v>0.63601529999999995</v>
      </c>
      <c r="F15" s="17">
        <v>0.46458919999999998</v>
      </c>
      <c r="G15" s="17">
        <v>0.34324320000000003</v>
      </c>
      <c r="H15" s="156">
        <v>0.24770639999999999</v>
      </c>
    </row>
    <row r="16" spans="1:8" x14ac:dyDescent="0.25">
      <c r="A16" s="319">
        <v>1842</v>
      </c>
      <c r="B16" s="16">
        <v>0.60891090000000003</v>
      </c>
      <c r="C16" s="17">
        <v>0.7719298</v>
      </c>
      <c r="D16" s="17">
        <v>0.7634069</v>
      </c>
      <c r="E16" s="17">
        <v>0.69019609999999998</v>
      </c>
      <c r="F16" s="17">
        <v>0.47945199999999999</v>
      </c>
      <c r="G16" s="17">
        <v>0.31564989999999998</v>
      </c>
      <c r="H16" s="156">
        <v>0.2429907</v>
      </c>
    </row>
    <row r="17" spans="1:8" x14ac:dyDescent="0.25">
      <c r="A17" s="319">
        <v>1847</v>
      </c>
      <c r="B17" s="16">
        <v>0.59763310000000003</v>
      </c>
      <c r="C17" s="17">
        <v>0.76605500000000004</v>
      </c>
      <c r="D17" s="17">
        <v>0.72043009999999996</v>
      </c>
      <c r="E17" s="17">
        <v>0.72480619999999996</v>
      </c>
      <c r="F17" s="17">
        <v>0.54599399999999998</v>
      </c>
      <c r="G17" s="17">
        <v>0.35312500000000002</v>
      </c>
      <c r="H17" s="156">
        <v>0.20370369999999999</v>
      </c>
    </row>
    <row r="18" spans="1:8" x14ac:dyDescent="0.25">
      <c r="A18" s="319">
        <v>1852</v>
      </c>
      <c r="B18" s="16">
        <v>0.6066667</v>
      </c>
      <c r="C18" s="17">
        <v>0.72222220000000004</v>
      </c>
      <c r="D18" s="17">
        <v>0.73880590000000002</v>
      </c>
      <c r="E18" s="17">
        <v>0.68823529999999999</v>
      </c>
      <c r="F18" s="17">
        <v>0.50624999999999998</v>
      </c>
      <c r="G18" s="17">
        <v>0.34437089999999998</v>
      </c>
      <c r="H18" s="156">
        <v>0.22580639999999999</v>
      </c>
    </row>
    <row r="19" spans="1:8" x14ac:dyDescent="0.25">
      <c r="A19" s="319">
        <v>1857</v>
      </c>
      <c r="B19" s="16">
        <v>0.55504580000000003</v>
      </c>
      <c r="C19" s="17">
        <v>0.69732939999999999</v>
      </c>
      <c r="D19" s="17">
        <v>0.72067040000000004</v>
      </c>
      <c r="E19" s="17">
        <v>0.69214439999999999</v>
      </c>
      <c r="F19" s="17">
        <v>0.51882850000000003</v>
      </c>
      <c r="G19" s="17">
        <v>0.37825059999999999</v>
      </c>
      <c r="H19" s="156">
        <v>0.2105263</v>
      </c>
    </row>
    <row r="20" spans="1:8" x14ac:dyDescent="0.25">
      <c r="A20" s="319">
        <v>1862</v>
      </c>
      <c r="B20" s="16">
        <v>0.61731210000000003</v>
      </c>
      <c r="C20" s="17">
        <v>0.76307689999999995</v>
      </c>
      <c r="D20" s="17">
        <v>0.77608440000000001</v>
      </c>
      <c r="E20" s="17">
        <v>0.67457630000000002</v>
      </c>
      <c r="F20" s="17">
        <v>0.5823256</v>
      </c>
      <c r="G20" s="17">
        <v>0.37953369999999997</v>
      </c>
      <c r="H20" s="156">
        <v>0.16957610000000001</v>
      </c>
    </row>
    <row r="21" spans="1:8" x14ac:dyDescent="0.25">
      <c r="A21" s="319">
        <v>1867</v>
      </c>
      <c r="B21" s="16">
        <v>0.64721479999999998</v>
      </c>
      <c r="C21" s="17">
        <v>0.76005739999999999</v>
      </c>
      <c r="D21" s="17">
        <v>0.76431720000000003</v>
      </c>
      <c r="E21" s="17">
        <v>0.68470339999999996</v>
      </c>
      <c r="F21" s="17">
        <v>0.56227110000000002</v>
      </c>
      <c r="G21" s="17">
        <v>0.36989250000000001</v>
      </c>
      <c r="H21" s="156">
        <v>0.1799065</v>
      </c>
    </row>
    <row r="22" spans="1:8" x14ac:dyDescent="0.25">
      <c r="A22" s="319">
        <v>1872</v>
      </c>
      <c r="B22" s="16">
        <v>0.63843649999999996</v>
      </c>
      <c r="C22" s="17">
        <v>0.74733099999999997</v>
      </c>
      <c r="D22" s="17">
        <v>0.76635520000000001</v>
      </c>
      <c r="E22" s="17">
        <v>0.69973890000000005</v>
      </c>
      <c r="F22" s="17">
        <v>0.55837009999999998</v>
      </c>
      <c r="G22" s="17">
        <v>0.3623188</v>
      </c>
      <c r="H22" s="156">
        <v>0.17868339999999999</v>
      </c>
    </row>
    <row r="23" spans="1:8" x14ac:dyDescent="0.25">
      <c r="A23" s="319">
        <v>1877</v>
      </c>
      <c r="B23" s="16">
        <v>0.72602739999999999</v>
      </c>
      <c r="C23" s="17">
        <v>0.72881359999999995</v>
      </c>
      <c r="D23" s="17">
        <v>0.74863389999999996</v>
      </c>
      <c r="E23" s="17">
        <v>0.66023160000000003</v>
      </c>
      <c r="F23" s="17">
        <v>0.56786700000000001</v>
      </c>
      <c r="G23" s="17">
        <v>0.34862379999999998</v>
      </c>
      <c r="H23" s="156">
        <v>0.19444439999999999</v>
      </c>
    </row>
    <row r="24" spans="1:8" x14ac:dyDescent="0.25">
      <c r="A24" s="319">
        <v>1882</v>
      </c>
      <c r="B24" s="16">
        <v>0.68292679999999995</v>
      </c>
      <c r="C24" s="17">
        <v>0.76236269999999995</v>
      </c>
      <c r="D24" s="17">
        <v>0.75705650000000002</v>
      </c>
      <c r="E24" s="17">
        <v>0.67717210000000005</v>
      </c>
      <c r="F24" s="17">
        <v>0.52420009999999995</v>
      </c>
      <c r="G24" s="17">
        <v>0.34068140000000002</v>
      </c>
      <c r="H24" s="156">
        <v>0.18882470000000001</v>
      </c>
    </row>
    <row r="25" spans="1:8" x14ac:dyDescent="0.25">
      <c r="A25" s="319">
        <v>1887</v>
      </c>
      <c r="B25" s="16">
        <v>0.57575759999999998</v>
      </c>
      <c r="C25" s="17">
        <v>0.671875</v>
      </c>
      <c r="D25" s="17">
        <v>0.77852350000000003</v>
      </c>
      <c r="E25" s="17">
        <v>0.70428009999999996</v>
      </c>
      <c r="F25" s="17">
        <v>0.54426229999999998</v>
      </c>
      <c r="G25" s="17">
        <v>0.37228260000000002</v>
      </c>
      <c r="H25" s="156">
        <v>0.23076920000000001</v>
      </c>
    </row>
    <row r="26" spans="1:8" x14ac:dyDescent="0.25">
      <c r="A26" s="319">
        <v>1892</v>
      </c>
      <c r="B26" s="16">
        <v>0.625</v>
      </c>
      <c r="C26" s="17">
        <v>0.73743020000000004</v>
      </c>
      <c r="D26" s="17">
        <v>0.7397397</v>
      </c>
      <c r="E26" s="17">
        <v>0.67191009999999995</v>
      </c>
      <c r="F26" s="17">
        <v>0.53883829999999999</v>
      </c>
      <c r="G26" s="17">
        <v>0.34078209999999998</v>
      </c>
      <c r="H26" s="156">
        <v>0.2034976</v>
      </c>
    </row>
    <row r="27" spans="1:8" x14ac:dyDescent="0.25">
      <c r="A27" s="319">
        <v>1897</v>
      </c>
      <c r="B27" s="16">
        <v>0.51820730000000004</v>
      </c>
      <c r="C27" s="17">
        <v>0.72566370000000002</v>
      </c>
      <c r="D27" s="17">
        <v>0.75111110000000003</v>
      </c>
      <c r="E27" s="17">
        <v>0.68158779999999997</v>
      </c>
      <c r="F27" s="17">
        <v>0.52910829999999998</v>
      </c>
      <c r="G27" s="17">
        <v>0.32229190000000002</v>
      </c>
      <c r="H27" s="156">
        <v>0.18518519999999999</v>
      </c>
    </row>
    <row r="28" spans="1:8" x14ac:dyDescent="0.25">
      <c r="A28" s="319">
        <v>1902</v>
      </c>
      <c r="B28" s="16">
        <v>0.5443038</v>
      </c>
      <c r="C28" s="17">
        <v>0.6837607</v>
      </c>
      <c r="D28" s="17">
        <v>0.66222219999999998</v>
      </c>
      <c r="E28" s="17">
        <v>0.6349207</v>
      </c>
      <c r="F28" s="17">
        <v>0.5541237</v>
      </c>
      <c r="G28" s="17">
        <v>0.32981529999999998</v>
      </c>
      <c r="H28" s="156">
        <v>0.16500000000000001</v>
      </c>
    </row>
    <row r="29" spans="1:8" x14ac:dyDescent="0.25">
      <c r="A29" s="340">
        <v>1907</v>
      </c>
      <c r="B29" s="16">
        <v>0.4200913</v>
      </c>
      <c r="C29" s="17">
        <v>0.7166882</v>
      </c>
      <c r="D29" s="17">
        <v>0.70707830000000005</v>
      </c>
      <c r="E29" s="17">
        <v>0.63835810000000004</v>
      </c>
      <c r="F29" s="17">
        <v>0.49191980000000002</v>
      </c>
      <c r="G29" s="17">
        <v>0.29936299999999999</v>
      </c>
      <c r="H29" s="156">
        <v>0.17528740000000001</v>
      </c>
    </row>
    <row r="30" spans="1:8" x14ac:dyDescent="0.25">
      <c r="A30" s="319">
        <v>1912</v>
      </c>
      <c r="B30" s="16">
        <v>0.43624160000000001</v>
      </c>
      <c r="C30" s="17">
        <v>0.67289719999999997</v>
      </c>
      <c r="D30" s="17">
        <v>0.69913420000000004</v>
      </c>
      <c r="E30" s="17">
        <v>0.67694810000000005</v>
      </c>
      <c r="F30" s="17">
        <v>0.5228758</v>
      </c>
      <c r="G30" s="17">
        <v>0.2960894</v>
      </c>
      <c r="H30" s="156">
        <v>0.1548223</v>
      </c>
    </row>
    <row r="31" spans="1:8" x14ac:dyDescent="0.25">
      <c r="A31" s="319">
        <v>1922</v>
      </c>
      <c r="B31" s="16">
        <v>0.52734380000000003</v>
      </c>
      <c r="C31" s="17">
        <v>0.68500950000000005</v>
      </c>
      <c r="D31" s="17">
        <v>0.72427180000000002</v>
      </c>
      <c r="E31" s="17">
        <v>0.67123290000000002</v>
      </c>
      <c r="F31" s="17">
        <v>0.5392768</v>
      </c>
      <c r="G31" s="17">
        <v>0.34564250000000002</v>
      </c>
      <c r="H31" s="156">
        <v>0.18975900000000001</v>
      </c>
    </row>
    <row r="32" spans="1:8" x14ac:dyDescent="0.25">
      <c r="A32" s="319">
        <v>1927</v>
      </c>
      <c r="B32" s="16">
        <v>0.44585989999999998</v>
      </c>
      <c r="C32" s="17">
        <v>0.69329070000000004</v>
      </c>
      <c r="D32" s="17">
        <v>0.75685550000000001</v>
      </c>
      <c r="E32" s="17">
        <v>0.692353</v>
      </c>
      <c r="F32" s="17">
        <v>0.55407479999999998</v>
      </c>
      <c r="G32" s="17">
        <v>0.37279269999999998</v>
      </c>
      <c r="H32" s="156">
        <v>0.1629726</v>
      </c>
    </row>
    <row r="33" spans="1:8" x14ac:dyDescent="0.25">
      <c r="A33" s="319">
        <v>1932</v>
      </c>
      <c r="B33" s="16">
        <v>0.40229880000000001</v>
      </c>
      <c r="C33" s="17">
        <v>0.68585529999999995</v>
      </c>
      <c r="D33" s="17">
        <v>0.74038459999999995</v>
      </c>
      <c r="E33" s="17">
        <v>0.6948124</v>
      </c>
      <c r="F33" s="17">
        <v>0.57526370000000004</v>
      </c>
      <c r="G33" s="17">
        <v>0.4006497</v>
      </c>
      <c r="H33" s="156">
        <v>0.20636660000000001</v>
      </c>
    </row>
    <row r="34" spans="1:8" x14ac:dyDescent="0.25">
      <c r="A34" s="319">
        <v>1937</v>
      </c>
      <c r="B34" s="16">
        <v>0.50191569999999996</v>
      </c>
      <c r="C34" s="17">
        <v>0.75834659999999998</v>
      </c>
      <c r="D34" s="17">
        <v>0.75942030000000005</v>
      </c>
      <c r="E34" s="17">
        <v>0.7135707</v>
      </c>
      <c r="F34" s="17">
        <v>0.60396039999999995</v>
      </c>
      <c r="G34" s="17">
        <v>0.41816419999999999</v>
      </c>
      <c r="H34" s="156">
        <v>0.22907079999999999</v>
      </c>
    </row>
    <row r="35" spans="1:8" x14ac:dyDescent="0.25">
      <c r="A35" s="375">
        <v>1942</v>
      </c>
      <c r="B35" s="16">
        <v>0.42083330000000002</v>
      </c>
      <c r="C35" s="17">
        <v>0.680203</v>
      </c>
      <c r="D35" s="17">
        <v>0.74618479999999998</v>
      </c>
      <c r="E35" s="17">
        <v>0.67878229999999995</v>
      </c>
      <c r="F35" s="17">
        <v>0.56753209999999998</v>
      </c>
      <c r="G35" s="17">
        <v>0.37233680000000002</v>
      </c>
      <c r="H35" s="156">
        <v>0.2119472</v>
      </c>
    </row>
    <row r="36" spans="1:8" x14ac:dyDescent="0.25">
      <c r="A36" s="319">
        <v>1947</v>
      </c>
      <c r="B36" s="16">
        <v>0.4</v>
      </c>
      <c r="C36" s="17">
        <v>0.73684210000000006</v>
      </c>
      <c r="D36" s="17">
        <v>0.76104190000000005</v>
      </c>
      <c r="E36" s="17">
        <v>0.72701950000000004</v>
      </c>
      <c r="F36" s="17">
        <v>0.62455360000000004</v>
      </c>
      <c r="G36" s="17">
        <v>0.43444500000000003</v>
      </c>
      <c r="H36" s="156">
        <v>0.2064394</v>
      </c>
    </row>
    <row r="37" spans="1:8" x14ac:dyDescent="0.25">
      <c r="A37" s="440">
        <v>1952</v>
      </c>
      <c r="B37" s="16">
        <v>0.34653460000000003</v>
      </c>
      <c r="C37" s="17">
        <v>0.69398910000000003</v>
      </c>
      <c r="D37" s="17">
        <v>0.73444609999999999</v>
      </c>
      <c r="E37" s="17">
        <v>0.73890999999999996</v>
      </c>
      <c r="F37" s="17">
        <v>0.63337770000000004</v>
      </c>
      <c r="G37" s="17">
        <v>0.44949070000000002</v>
      </c>
      <c r="H37" s="156">
        <v>0.24780179999999999</v>
      </c>
    </row>
    <row r="38" spans="1:8" x14ac:dyDescent="0.25">
      <c r="A38" s="440">
        <v>1957</v>
      </c>
      <c r="B38" s="16">
        <v>0.36153849999999998</v>
      </c>
      <c r="C38" s="17">
        <v>0.70129870000000005</v>
      </c>
      <c r="D38" s="17">
        <v>0.72613459999999996</v>
      </c>
      <c r="E38" s="17">
        <v>0.72741679999999997</v>
      </c>
      <c r="F38" s="17">
        <v>0.63484019999999997</v>
      </c>
      <c r="G38" s="17">
        <v>0.45802599999999999</v>
      </c>
      <c r="H38" s="156">
        <v>0.26935490000000001</v>
      </c>
    </row>
    <row r="39" spans="1:8" x14ac:dyDescent="0.25">
      <c r="A39" s="319">
        <v>1962</v>
      </c>
      <c r="B39" s="16"/>
      <c r="C39" s="17"/>
      <c r="D39" s="17"/>
      <c r="E39" s="17"/>
      <c r="F39" s="17"/>
      <c r="G39" s="17"/>
      <c r="H39" s="156"/>
    </row>
    <row r="40" spans="1:8" x14ac:dyDescent="0.25">
      <c r="A40" s="599" t="s">
        <v>102</v>
      </c>
      <c r="B40" s="558"/>
      <c r="C40" s="558"/>
      <c r="D40" s="558"/>
      <c r="E40" s="558"/>
      <c r="F40" s="558"/>
      <c r="G40" s="558"/>
      <c r="H40" s="563"/>
    </row>
    <row r="41" spans="1:8" ht="3.75" customHeight="1" x14ac:dyDescent="0.25">
      <c r="A41" s="112" t="s">
        <v>594</v>
      </c>
      <c r="B41" s="14" t="s">
        <v>211</v>
      </c>
      <c r="C41" s="5" t="s">
        <v>212</v>
      </c>
      <c r="D41" s="5" t="s">
        <v>213</v>
      </c>
      <c r="E41" s="5" t="s">
        <v>214</v>
      </c>
      <c r="F41" s="9" t="s">
        <v>215</v>
      </c>
      <c r="G41" s="9" t="s">
        <v>216</v>
      </c>
      <c r="H41" s="113" t="s">
        <v>217</v>
      </c>
    </row>
    <row r="42" spans="1:8" x14ac:dyDescent="0.25">
      <c r="A42" s="319">
        <v>1807</v>
      </c>
      <c r="B42" s="16">
        <v>0.42857139999999999</v>
      </c>
      <c r="C42" s="17">
        <v>0.66666669999999995</v>
      </c>
      <c r="D42" s="17">
        <v>0.84090909999999996</v>
      </c>
      <c r="E42" s="17">
        <v>0.75925929999999997</v>
      </c>
      <c r="F42" s="17">
        <v>0.79166669999999995</v>
      </c>
      <c r="G42" s="17">
        <v>0.63157890000000005</v>
      </c>
      <c r="H42" s="156">
        <v>0.5625</v>
      </c>
    </row>
    <row r="43" spans="1:8" x14ac:dyDescent="0.25">
      <c r="A43" s="319">
        <v>1812</v>
      </c>
      <c r="B43" s="16">
        <v>0.55000000000000004</v>
      </c>
      <c r="C43" s="17">
        <v>0.81818179999999996</v>
      </c>
      <c r="D43" s="17">
        <v>0.9140625</v>
      </c>
      <c r="E43" s="17">
        <v>0.82499999999999996</v>
      </c>
      <c r="F43" s="17">
        <v>0.7512953</v>
      </c>
      <c r="G43" s="17">
        <v>0.57615890000000003</v>
      </c>
      <c r="H43" s="156">
        <v>0.43103449999999999</v>
      </c>
    </row>
    <row r="44" spans="1:8" x14ac:dyDescent="0.25">
      <c r="A44" s="319">
        <v>1817</v>
      </c>
      <c r="B44" s="16">
        <v>0.4583333</v>
      </c>
      <c r="C44" s="17">
        <v>0.81553399999999998</v>
      </c>
      <c r="D44" s="17">
        <v>0.84615390000000001</v>
      </c>
      <c r="E44" s="17">
        <v>0.78971959999999997</v>
      </c>
      <c r="F44" s="17">
        <v>0.69615380000000004</v>
      </c>
      <c r="G44" s="17">
        <v>0.56310680000000002</v>
      </c>
      <c r="H44" s="156">
        <v>0.48780489999999999</v>
      </c>
    </row>
    <row r="45" spans="1:8" x14ac:dyDescent="0.25">
      <c r="A45" s="319">
        <v>1822</v>
      </c>
      <c r="B45" s="16">
        <v>0.43434339999999999</v>
      </c>
      <c r="C45" s="17">
        <v>0.79865770000000003</v>
      </c>
      <c r="D45" s="17">
        <v>0.75956279999999998</v>
      </c>
      <c r="E45" s="17">
        <v>0.76315789999999994</v>
      </c>
      <c r="F45" s="17">
        <v>0.63788299999999998</v>
      </c>
      <c r="G45" s="17">
        <v>0.56678700000000004</v>
      </c>
      <c r="H45" s="156">
        <v>0.40625</v>
      </c>
    </row>
    <row r="46" spans="1:8" x14ac:dyDescent="0.25">
      <c r="A46" s="319">
        <v>1827</v>
      </c>
      <c r="B46" s="16">
        <v>0.46296300000000001</v>
      </c>
      <c r="C46" s="17">
        <v>0.72727269999999999</v>
      </c>
      <c r="D46" s="17">
        <v>0.85211269999999995</v>
      </c>
      <c r="E46" s="17">
        <v>0.73979589999999995</v>
      </c>
      <c r="F46" s="17">
        <v>0.66901409999999994</v>
      </c>
      <c r="G46" s="17">
        <v>0.5526316</v>
      </c>
      <c r="H46" s="156">
        <v>0.32500000000000001</v>
      </c>
    </row>
    <row r="47" spans="1:8" x14ac:dyDescent="0.25">
      <c r="A47" s="319">
        <v>1832</v>
      </c>
      <c r="B47" s="16">
        <v>0.48936170000000001</v>
      </c>
      <c r="C47" s="17">
        <v>0.75</v>
      </c>
      <c r="D47" s="17">
        <v>0.80645160000000005</v>
      </c>
      <c r="E47" s="17">
        <v>0.75187970000000004</v>
      </c>
      <c r="F47" s="17">
        <v>0.67701860000000003</v>
      </c>
      <c r="G47" s="17">
        <v>0.53749999999999998</v>
      </c>
      <c r="H47" s="156">
        <v>0.3380282</v>
      </c>
    </row>
    <row r="48" spans="1:8" x14ac:dyDescent="0.25">
      <c r="A48" s="319">
        <v>1837</v>
      </c>
      <c r="B48" s="16">
        <v>0.2820513</v>
      </c>
      <c r="C48" s="17">
        <v>0.72115390000000001</v>
      </c>
      <c r="D48" s="17">
        <v>0.80833330000000003</v>
      </c>
      <c r="E48" s="17">
        <v>0.72180449999999996</v>
      </c>
      <c r="F48" s="17">
        <v>0.61931820000000004</v>
      </c>
      <c r="G48" s="17">
        <v>0.48341230000000002</v>
      </c>
      <c r="H48" s="156">
        <v>0.4</v>
      </c>
    </row>
    <row r="49" spans="1:8" x14ac:dyDescent="0.25">
      <c r="A49" s="319">
        <v>1842</v>
      </c>
      <c r="B49" s="16">
        <v>0.32835819999999999</v>
      </c>
      <c r="C49" s="17">
        <v>0.79207919999999998</v>
      </c>
      <c r="D49" s="17">
        <v>0.80459769999999997</v>
      </c>
      <c r="E49" s="17">
        <v>0.75912409999999997</v>
      </c>
      <c r="F49" s="17">
        <v>0.56643350000000003</v>
      </c>
      <c r="G49" s="17">
        <v>0.5</v>
      </c>
      <c r="H49" s="156">
        <v>0.3981481</v>
      </c>
    </row>
    <row r="50" spans="1:8" x14ac:dyDescent="0.25">
      <c r="A50" s="319">
        <v>1847</v>
      </c>
      <c r="B50" s="16">
        <v>0.27118639999999999</v>
      </c>
      <c r="C50" s="17">
        <v>0.76576580000000005</v>
      </c>
      <c r="D50" s="17">
        <v>0.73076920000000001</v>
      </c>
      <c r="E50" s="17">
        <v>0.80555560000000004</v>
      </c>
      <c r="F50" s="17">
        <v>0.63841809999999999</v>
      </c>
      <c r="G50" s="17">
        <v>0.474026</v>
      </c>
      <c r="H50" s="156">
        <v>0.33009709999999998</v>
      </c>
    </row>
    <row r="51" spans="1:8" x14ac:dyDescent="0.25">
      <c r="A51" s="319">
        <v>1852</v>
      </c>
      <c r="B51" s="16">
        <v>0.39215689999999997</v>
      </c>
      <c r="C51" s="17">
        <v>0.70652170000000003</v>
      </c>
      <c r="D51" s="17">
        <v>0.76712329999999995</v>
      </c>
      <c r="E51" s="17">
        <v>0.75</v>
      </c>
      <c r="F51" s="17">
        <v>0.61494260000000001</v>
      </c>
      <c r="G51" s="17">
        <v>0.55395680000000003</v>
      </c>
      <c r="H51" s="156">
        <v>0.4</v>
      </c>
    </row>
    <row r="52" spans="1:8" x14ac:dyDescent="0.25">
      <c r="A52" s="319">
        <v>1857</v>
      </c>
      <c r="B52" s="16">
        <v>0.26666669999999998</v>
      </c>
      <c r="C52" s="17">
        <v>0.6293706</v>
      </c>
      <c r="D52" s="17">
        <v>0.72514619999999996</v>
      </c>
      <c r="E52" s="17">
        <v>0.75444840000000002</v>
      </c>
      <c r="F52" s="17">
        <v>0.59701490000000002</v>
      </c>
      <c r="G52" s="17">
        <v>0.55299540000000003</v>
      </c>
      <c r="H52" s="156">
        <v>0.3333333</v>
      </c>
    </row>
    <row r="53" spans="1:8" x14ac:dyDescent="0.25">
      <c r="A53" s="319">
        <v>1862</v>
      </c>
      <c r="B53" s="16">
        <v>0.31292520000000001</v>
      </c>
      <c r="C53" s="17">
        <v>0.72307690000000002</v>
      </c>
      <c r="D53" s="17">
        <v>0.78093310000000005</v>
      </c>
      <c r="E53" s="17">
        <v>0.72817460000000001</v>
      </c>
      <c r="F53" s="17">
        <v>0.68562400000000001</v>
      </c>
      <c r="G53" s="17">
        <v>0.52941179999999999</v>
      </c>
      <c r="H53" s="156">
        <v>0.2888889</v>
      </c>
    </row>
    <row r="54" spans="1:8" x14ac:dyDescent="0.25">
      <c r="A54" s="319">
        <v>1867</v>
      </c>
      <c r="B54" s="16">
        <v>0.41353380000000001</v>
      </c>
      <c r="C54" s="17">
        <v>0.74571430000000005</v>
      </c>
      <c r="D54" s="17">
        <v>0.78321680000000005</v>
      </c>
      <c r="E54" s="17">
        <v>0.75792990000000005</v>
      </c>
      <c r="F54" s="17">
        <v>0.66026589999999996</v>
      </c>
      <c r="G54" s="17">
        <v>0.53862659999999996</v>
      </c>
      <c r="H54" s="156">
        <v>0.29842930000000001</v>
      </c>
    </row>
    <row r="55" spans="1:8" x14ac:dyDescent="0.25">
      <c r="A55" s="319">
        <v>1872</v>
      </c>
      <c r="B55" s="16">
        <v>0.42975210000000003</v>
      </c>
      <c r="C55" s="17">
        <v>0.74910399999999999</v>
      </c>
      <c r="D55" s="17">
        <v>0.81756759999999995</v>
      </c>
      <c r="E55" s="17">
        <v>0.79530920000000005</v>
      </c>
      <c r="F55" s="17">
        <v>0.69216420000000001</v>
      </c>
      <c r="G55" s="17">
        <v>0.52941179999999999</v>
      </c>
      <c r="H55" s="156">
        <v>0.30519479999999999</v>
      </c>
    </row>
    <row r="56" spans="1:8" x14ac:dyDescent="0.25">
      <c r="A56" s="319">
        <v>1877</v>
      </c>
      <c r="B56" s="16">
        <v>0.48</v>
      </c>
      <c r="C56" s="17">
        <v>0.6491228</v>
      </c>
      <c r="D56" s="17">
        <v>0.8</v>
      </c>
      <c r="E56" s="17">
        <v>0.74846630000000003</v>
      </c>
      <c r="F56" s="17">
        <v>0.69130429999999998</v>
      </c>
      <c r="G56" s="17">
        <v>0.49468089999999998</v>
      </c>
      <c r="H56" s="156">
        <v>0.36170210000000003</v>
      </c>
    </row>
    <row r="57" spans="1:8" x14ac:dyDescent="0.25">
      <c r="A57" s="319">
        <v>1882</v>
      </c>
      <c r="B57" s="16">
        <v>0.51333329999999999</v>
      </c>
      <c r="C57" s="17">
        <v>0.7886978</v>
      </c>
      <c r="D57" s="17">
        <v>0.79500000000000004</v>
      </c>
      <c r="E57" s="17">
        <v>0.76462759999999996</v>
      </c>
      <c r="F57" s="17">
        <v>0.6551247</v>
      </c>
      <c r="G57" s="17">
        <v>0.51272019999999996</v>
      </c>
      <c r="H57" s="156">
        <v>0.3846154</v>
      </c>
    </row>
    <row r="58" spans="1:8" x14ac:dyDescent="0.25">
      <c r="A58" s="319">
        <v>1887</v>
      </c>
      <c r="B58" s="16">
        <v>0.28571429999999998</v>
      </c>
      <c r="C58" s="17">
        <v>0.69230769999999997</v>
      </c>
      <c r="D58" s="17">
        <v>0.82926829999999996</v>
      </c>
      <c r="E58" s="17">
        <v>0.82692310000000002</v>
      </c>
      <c r="F58" s="17">
        <v>0.80254780000000003</v>
      </c>
      <c r="G58" s="17">
        <v>0.63186810000000004</v>
      </c>
      <c r="H58" s="156">
        <v>0.48780489999999999</v>
      </c>
    </row>
    <row r="59" spans="1:8" x14ac:dyDescent="0.25">
      <c r="A59" s="319">
        <v>1892</v>
      </c>
      <c r="B59" s="16">
        <v>0.38686130000000002</v>
      </c>
      <c r="C59" s="17">
        <v>0.74623110000000004</v>
      </c>
      <c r="D59" s="17">
        <v>0.79016390000000003</v>
      </c>
      <c r="E59" s="17">
        <v>0.75825469999999995</v>
      </c>
      <c r="F59" s="17">
        <v>0.66666669999999995</v>
      </c>
      <c r="G59" s="17">
        <v>0.52745430000000004</v>
      </c>
      <c r="H59" s="156">
        <v>0.41269840000000002</v>
      </c>
    </row>
    <row r="60" spans="1:8" x14ac:dyDescent="0.25">
      <c r="A60" s="319">
        <v>1897</v>
      </c>
      <c r="B60" s="16">
        <v>0.34074070000000001</v>
      </c>
      <c r="C60" s="17">
        <v>0.73698629999999998</v>
      </c>
      <c r="D60" s="17">
        <v>0.79924949999999995</v>
      </c>
      <c r="E60" s="17">
        <v>0.7820163</v>
      </c>
      <c r="F60" s="17">
        <v>0.71466669999999999</v>
      </c>
      <c r="G60" s="17">
        <v>0.53531600000000001</v>
      </c>
      <c r="H60" s="156">
        <v>0.38990829999999999</v>
      </c>
    </row>
    <row r="61" spans="1:8" x14ac:dyDescent="0.25">
      <c r="A61" s="319">
        <v>1902</v>
      </c>
      <c r="B61" s="16">
        <v>0.35135139999999998</v>
      </c>
      <c r="C61" s="17">
        <v>0.62903229999999999</v>
      </c>
      <c r="D61" s="17">
        <v>0.70833330000000005</v>
      </c>
      <c r="E61" s="17">
        <v>0.72307690000000002</v>
      </c>
      <c r="F61" s="17">
        <v>0.61904760000000003</v>
      </c>
      <c r="G61" s="17">
        <v>0.5084746</v>
      </c>
      <c r="H61" s="156">
        <v>0.29885060000000002</v>
      </c>
    </row>
    <row r="62" spans="1:8" x14ac:dyDescent="0.25">
      <c r="A62" s="340">
        <v>1907</v>
      </c>
      <c r="B62" s="16">
        <v>0.2631579</v>
      </c>
      <c r="C62" s="17">
        <v>0.71296300000000001</v>
      </c>
      <c r="D62" s="17">
        <v>0.74447169999999996</v>
      </c>
      <c r="E62" s="17">
        <v>0.73099420000000004</v>
      </c>
      <c r="F62" s="17">
        <v>0.6611958</v>
      </c>
      <c r="G62" s="17">
        <v>0.49844719999999998</v>
      </c>
      <c r="H62" s="156">
        <v>0.3444816</v>
      </c>
    </row>
    <row r="63" spans="1:8" x14ac:dyDescent="0.25">
      <c r="A63" s="319">
        <v>1912</v>
      </c>
      <c r="B63" s="16">
        <v>0.3333333</v>
      </c>
      <c r="C63" s="17">
        <v>0.68786130000000001</v>
      </c>
      <c r="D63" s="17">
        <v>0.71678319999999995</v>
      </c>
      <c r="E63" s="17">
        <v>0.78284180000000003</v>
      </c>
      <c r="F63" s="17">
        <v>0.66974599999999995</v>
      </c>
      <c r="G63" s="17">
        <v>0.48082599999999998</v>
      </c>
      <c r="H63" s="156">
        <v>0.33112580000000003</v>
      </c>
    </row>
    <row r="64" spans="1:8" x14ac:dyDescent="0.25">
      <c r="A64" s="319">
        <v>1922</v>
      </c>
      <c r="B64" s="16">
        <v>0.45283020000000002</v>
      </c>
      <c r="C64" s="17">
        <v>0.70609319999999998</v>
      </c>
      <c r="D64" s="17">
        <v>0.77508089999999996</v>
      </c>
      <c r="E64" s="17">
        <v>0.76276960000000005</v>
      </c>
      <c r="F64" s="17">
        <v>0.68613139999999995</v>
      </c>
      <c r="G64" s="17">
        <v>0.56379820000000003</v>
      </c>
      <c r="H64" s="156">
        <v>0.39043830000000002</v>
      </c>
    </row>
    <row r="65" spans="1:8" x14ac:dyDescent="0.25">
      <c r="A65" s="319">
        <v>1927</v>
      </c>
      <c r="B65" s="16">
        <v>0.4375</v>
      </c>
      <c r="C65" s="17">
        <v>0.74350649999999996</v>
      </c>
      <c r="D65" s="17">
        <v>0.83653840000000002</v>
      </c>
      <c r="E65" s="17">
        <v>0.80368660000000003</v>
      </c>
      <c r="F65" s="17">
        <v>0.70608400000000004</v>
      </c>
      <c r="G65" s="17">
        <v>0.61528329999999998</v>
      </c>
      <c r="H65" s="156">
        <v>0.3767606</v>
      </c>
    </row>
    <row r="66" spans="1:8" x14ac:dyDescent="0.25">
      <c r="A66" s="319">
        <v>1932</v>
      </c>
      <c r="B66" s="16">
        <v>0.30232560000000003</v>
      </c>
      <c r="C66" s="17">
        <v>0.73124999999999996</v>
      </c>
      <c r="D66" s="17">
        <v>0.83844909999999995</v>
      </c>
      <c r="E66" s="17">
        <v>0.8012534</v>
      </c>
      <c r="F66" s="17">
        <v>0.74223340000000004</v>
      </c>
      <c r="G66" s="17">
        <v>0.63656630000000003</v>
      </c>
      <c r="H66" s="156">
        <v>0.41597800000000001</v>
      </c>
    </row>
    <row r="67" spans="1:8" x14ac:dyDescent="0.25">
      <c r="A67" s="319">
        <v>1937</v>
      </c>
      <c r="B67" s="16">
        <v>0.4049587</v>
      </c>
      <c r="C67" s="17">
        <v>0.80585099999999998</v>
      </c>
      <c r="D67" s="17">
        <v>0.84824279999999996</v>
      </c>
      <c r="E67" s="17">
        <v>0.83470319999999998</v>
      </c>
      <c r="F67" s="17">
        <v>0.77484940000000002</v>
      </c>
      <c r="G67" s="17">
        <v>0.6501458</v>
      </c>
      <c r="H67" s="156">
        <v>0.46516849999999998</v>
      </c>
    </row>
    <row r="68" spans="1:8" x14ac:dyDescent="0.25">
      <c r="A68" s="375">
        <v>1942</v>
      </c>
      <c r="B68" s="16">
        <v>0.36134450000000001</v>
      </c>
      <c r="C68" s="17">
        <v>0.70149249999999996</v>
      </c>
      <c r="D68" s="17">
        <v>0.82731960000000004</v>
      </c>
      <c r="E68" s="17">
        <v>0.80669150000000001</v>
      </c>
      <c r="F68" s="17">
        <v>0.73997769999999996</v>
      </c>
      <c r="G68" s="17">
        <v>0.60636849999999998</v>
      </c>
      <c r="H68" s="156">
        <v>0.42270859999999999</v>
      </c>
    </row>
    <row r="69" spans="1:8" x14ac:dyDescent="0.25">
      <c r="A69" s="319">
        <v>1947</v>
      </c>
      <c r="B69" s="16">
        <v>0.32727270000000003</v>
      </c>
      <c r="C69" s="17">
        <v>0.73480670000000003</v>
      </c>
      <c r="D69" s="17">
        <v>0.83431949999999999</v>
      </c>
      <c r="E69" s="17">
        <v>0.84423300000000001</v>
      </c>
      <c r="F69" s="17">
        <v>0.79625290000000004</v>
      </c>
      <c r="G69" s="17">
        <v>0.69569289999999995</v>
      </c>
      <c r="H69" s="156">
        <v>0.50131930000000002</v>
      </c>
    </row>
    <row r="70" spans="1:8" x14ac:dyDescent="0.25">
      <c r="A70" s="440">
        <v>1952</v>
      </c>
      <c r="B70" s="16">
        <v>0.34848479999999998</v>
      </c>
      <c r="C70" s="17">
        <v>0.76237619999999995</v>
      </c>
      <c r="D70" s="17">
        <v>0.80156660000000002</v>
      </c>
      <c r="E70" s="17">
        <v>0.85299999999999998</v>
      </c>
      <c r="F70" s="17">
        <v>0.80898020000000004</v>
      </c>
      <c r="G70" s="17">
        <v>0.68286659999999999</v>
      </c>
      <c r="H70" s="156">
        <v>0.49532710000000002</v>
      </c>
    </row>
    <row r="71" spans="1:8" x14ac:dyDescent="0.25">
      <c r="A71" s="440">
        <v>1957</v>
      </c>
      <c r="B71" s="16">
        <v>0.36559140000000001</v>
      </c>
      <c r="C71" s="17">
        <v>0.75324670000000005</v>
      </c>
      <c r="D71" s="17">
        <v>0.77749360000000001</v>
      </c>
      <c r="E71" s="17">
        <v>0.82964780000000005</v>
      </c>
      <c r="F71" s="17">
        <v>0.79264429999999997</v>
      </c>
      <c r="G71" s="17">
        <v>0.70116520000000004</v>
      </c>
      <c r="H71" s="156">
        <v>0.53137000000000001</v>
      </c>
    </row>
    <row r="72" spans="1:8" x14ac:dyDescent="0.25">
      <c r="A72" s="440">
        <v>1962</v>
      </c>
      <c r="B72" s="16"/>
      <c r="C72" s="17"/>
      <c r="D72" s="17"/>
      <c r="E72" s="17"/>
      <c r="F72" s="17"/>
      <c r="G72" s="17"/>
      <c r="H72" s="156"/>
    </row>
    <row r="73" spans="1:8" x14ac:dyDescent="0.25">
      <c r="A73" s="599" t="s">
        <v>103</v>
      </c>
      <c r="B73" s="558"/>
      <c r="C73" s="558"/>
      <c r="D73" s="558"/>
      <c r="E73" s="558"/>
      <c r="F73" s="558"/>
      <c r="G73" s="558"/>
      <c r="H73" s="563"/>
    </row>
    <row r="74" spans="1:8" ht="2.25" customHeight="1" x14ac:dyDescent="0.25">
      <c r="A74" s="112" t="s">
        <v>594</v>
      </c>
      <c r="B74" s="14" t="s">
        <v>211</v>
      </c>
      <c r="C74" s="5" t="s">
        <v>212</v>
      </c>
      <c r="D74" s="5" t="s">
        <v>213</v>
      </c>
      <c r="E74" s="5" t="s">
        <v>214</v>
      </c>
      <c r="F74" s="9" t="s">
        <v>215</v>
      </c>
      <c r="G74" s="9" t="s">
        <v>216</v>
      </c>
      <c r="H74" s="113" t="s">
        <v>217</v>
      </c>
    </row>
    <row r="75" spans="1:8" x14ac:dyDescent="0.25">
      <c r="A75" s="319">
        <v>1807</v>
      </c>
      <c r="B75" s="16">
        <v>0.73684210000000006</v>
      </c>
      <c r="C75" s="17">
        <v>0.90322579999999997</v>
      </c>
      <c r="D75" s="17">
        <v>0.69444439999999996</v>
      </c>
      <c r="E75" s="17">
        <v>0.67924530000000005</v>
      </c>
      <c r="F75" s="17">
        <v>0.51612899999999995</v>
      </c>
      <c r="G75" s="17">
        <v>0.20454549999999999</v>
      </c>
      <c r="H75" s="156">
        <v>0.22222220000000001</v>
      </c>
    </row>
    <row r="76" spans="1:8" x14ac:dyDescent="0.25">
      <c r="A76" s="319">
        <v>1812</v>
      </c>
      <c r="B76" s="16">
        <v>0.76315789999999994</v>
      </c>
      <c r="C76" s="17">
        <v>0.86153849999999998</v>
      </c>
      <c r="D76" s="17">
        <v>0.78481009999999995</v>
      </c>
      <c r="E76" s="17">
        <v>0.65079370000000003</v>
      </c>
      <c r="F76" s="17">
        <v>0.42</v>
      </c>
      <c r="G76" s="17">
        <v>0.19534879999999999</v>
      </c>
      <c r="H76" s="156">
        <v>8.4905700000000001E-2</v>
      </c>
    </row>
    <row r="77" spans="1:8" x14ac:dyDescent="0.25">
      <c r="A77" s="319">
        <v>1817</v>
      </c>
      <c r="B77" s="16">
        <v>0.73076920000000001</v>
      </c>
      <c r="C77" s="17">
        <v>0.82269499999999995</v>
      </c>
      <c r="D77" s="17">
        <v>0.79891310000000004</v>
      </c>
      <c r="E77" s="17">
        <v>0.61855669999999996</v>
      </c>
      <c r="F77" s="17">
        <v>0.4932127</v>
      </c>
      <c r="G77" s="17">
        <v>0.25</v>
      </c>
      <c r="H77" s="156">
        <v>0.18478259999999999</v>
      </c>
    </row>
    <row r="78" spans="1:8" x14ac:dyDescent="0.25">
      <c r="A78" s="319">
        <v>1822</v>
      </c>
      <c r="B78" s="16">
        <v>0.72463770000000005</v>
      </c>
      <c r="C78" s="17">
        <v>0.79906540000000004</v>
      </c>
      <c r="D78" s="17">
        <v>0.67317070000000001</v>
      </c>
      <c r="E78" s="17">
        <v>0.55327870000000001</v>
      </c>
      <c r="F78" s="17">
        <v>0.4456929</v>
      </c>
      <c r="G78" s="17">
        <v>0.2</v>
      </c>
      <c r="H78" s="156">
        <v>7.1895399999999998E-2</v>
      </c>
    </row>
    <row r="79" spans="1:8" x14ac:dyDescent="0.25">
      <c r="A79" s="319">
        <v>1827</v>
      </c>
      <c r="B79" s="16">
        <v>0.83703700000000003</v>
      </c>
      <c r="C79" s="17">
        <v>0.78571429999999998</v>
      </c>
      <c r="D79" s="17">
        <v>0.68627450000000001</v>
      </c>
      <c r="E79" s="17">
        <v>0.56716420000000001</v>
      </c>
      <c r="F79" s="17">
        <v>0.46116499999999999</v>
      </c>
      <c r="G79" s="17">
        <v>0.3203125</v>
      </c>
      <c r="H79" s="156">
        <v>0.1355932</v>
      </c>
    </row>
    <row r="80" spans="1:8" x14ac:dyDescent="0.25">
      <c r="A80" s="319">
        <v>1832</v>
      </c>
      <c r="B80" s="16">
        <v>0.85897429999999997</v>
      </c>
      <c r="C80" s="17">
        <v>0.84057970000000004</v>
      </c>
      <c r="D80" s="17">
        <v>0.7731093</v>
      </c>
      <c r="E80" s="17">
        <v>0.59574470000000002</v>
      </c>
      <c r="F80" s="17">
        <v>0.40963860000000002</v>
      </c>
      <c r="G80" s="17">
        <v>0.20161290000000001</v>
      </c>
      <c r="H80" s="156">
        <v>0.122807</v>
      </c>
    </row>
    <row r="81" spans="1:8" x14ac:dyDescent="0.25">
      <c r="A81" s="319">
        <v>1837</v>
      </c>
      <c r="B81" s="16">
        <v>0.88775510000000002</v>
      </c>
      <c r="C81" s="17">
        <v>0.75</v>
      </c>
      <c r="D81" s="17">
        <v>0.71428570000000002</v>
      </c>
      <c r="E81" s="17">
        <v>0.546875</v>
      </c>
      <c r="F81" s="17">
        <v>0.31073450000000002</v>
      </c>
      <c r="G81" s="17">
        <v>0.1572327</v>
      </c>
      <c r="H81" s="156">
        <v>0.1186441</v>
      </c>
    </row>
    <row r="82" spans="1:8" x14ac:dyDescent="0.25">
      <c r="A82" s="319">
        <v>1842</v>
      </c>
      <c r="B82" s="16">
        <v>0.74814809999999998</v>
      </c>
      <c r="C82" s="17">
        <v>0.75590550000000001</v>
      </c>
      <c r="D82" s="17">
        <v>0.71328670000000005</v>
      </c>
      <c r="E82" s="17">
        <v>0.61016950000000003</v>
      </c>
      <c r="F82" s="17">
        <v>0.39597310000000002</v>
      </c>
      <c r="G82" s="17">
        <v>0.13612569999999999</v>
      </c>
      <c r="H82" s="156">
        <v>8.4905700000000001E-2</v>
      </c>
    </row>
    <row r="83" spans="1:8" x14ac:dyDescent="0.25">
      <c r="A83" s="319">
        <v>1847</v>
      </c>
      <c r="B83" s="16">
        <v>0.77272730000000001</v>
      </c>
      <c r="C83" s="17">
        <v>0.76635520000000001</v>
      </c>
      <c r="D83" s="17">
        <v>0.70731710000000003</v>
      </c>
      <c r="E83" s="17">
        <v>0.622807</v>
      </c>
      <c r="F83" s="17">
        <v>0.44374999999999998</v>
      </c>
      <c r="G83" s="17">
        <v>0.24096390000000001</v>
      </c>
      <c r="H83" s="156">
        <v>8.8495599999999994E-2</v>
      </c>
    </row>
    <row r="84" spans="1:8" x14ac:dyDescent="0.25">
      <c r="A84" s="319">
        <v>1852</v>
      </c>
      <c r="B84" s="16">
        <v>0.71717169999999997</v>
      </c>
      <c r="C84" s="17">
        <v>0.73387100000000005</v>
      </c>
      <c r="D84" s="17">
        <v>0.70491800000000004</v>
      </c>
      <c r="E84" s="17">
        <v>0.6</v>
      </c>
      <c r="F84" s="17">
        <v>0.3767123</v>
      </c>
      <c r="G84" s="17">
        <v>0.16564419999999999</v>
      </c>
      <c r="H84" s="156">
        <v>6.25E-2</v>
      </c>
    </row>
    <row r="85" spans="1:8" x14ac:dyDescent="0.25">
      <c r="A85" s="319">
        <v>1857</v>
      </c>
      <c r="B85" s="16">
        <v>0.70629370000000002</v>
      </c>
      <c r="C85" s="17">
        <v>0.7474227</v>
      </c>
      <c r="D85" s="17">
        <v>0.71657749999999998</v>
      </c>
      <c r="E85" s="17">
        <v>0.6</v>
      </c>
      <c r="F85" s="17">
        <v>0.41904760000000002</v>
      </c>
      <c r="G85" s="17">
        <v>0.19417480000000001</v>
      </c>
      <c r="H85" s="156">
        <v>0.1111111</v>
      </c>
    </row>
    <row r="86" spans="1:8" x14ac:dyDescent="0.25">
      <c r="A86" s="319">
        <v>1862</v>
      </c>
      <c r="B86" s="16">
        <v>0.77054789999999995</v>
      </c>
      <c r="C86" s="17">
        <v>0.80307689999999998</v>
      </c>
      <c r="D86" s="17">
        <v>0.76944449999999998</v>
      </c>
      <c r="E86" s="17">
        <v>0.6036745</v>
      </c>
      <c r="F86" s="17">
        <v>0.43438909999999997</v>
      </c>
      <c r="G86" s="17">
        <v>0.2386935</v>
      </c>
      <c r="H86" s="156">
        <v>7.2398199999999996E-2</v>
      </c>
    </row>
    <row r="87" spans="1:8" x14ac:dyDescent="0.25">
      <c r="A87" s="319">
        <v>1867</v>
      </c>
      <c r="B87" s="16">
        <v>0.77459009999999995</v>
      </c>
      <c r="C87" s="17">
        <v>0.77456650000000005</v>
      </c>
      <c r="D87" s="17">
        <v>0.73214290000000004</v>
      </c>
      <c r="E87" s="17">
        <v>0.56353589999999998</v>
      </c>
      <c r="F87" s="17">
        <v>0.40240959999999998</v>
      </c>
      <c r="G87" s="17">
        <v>0.200431</v>
      </c>
      <c r="H87" s="156">
        <v>8.4388199999999997E-2</v>
      </c>
    </row>
    <row r="88" spans="1:8" x14ac:dyDescent="0.25">
      <c r="A88" s="319">
        <v>1872</v>
      </c>
      <c r="B88" s="16">
        <v>0.77419349999999998</v>
      </c>
      <c r="C88" s="17">
        <v>0.74558310000000005</v>
      </c>
      <c r="D88" s="17">
        <v>0.69180330000000001</v>
      </c>
      <c r="E88" s="17">
        <v>0.54882160000000002</v>
      </c>
      <c r="F88" s="17">
        <v>0.36559140000000001</v>
      </c>
      <c r="G88" s="17">
        <v>0.1680912</v>
      </c>
      <c r="H88" s="156">
        <v>6.0606100000000003E-2</v>
      </c>
    </row>
    <row r="89" spans="1:8" x14ac:dyDescent="0.25">
      <c r="A89" s="319">
        <v>1877</v>
      </c>
      <c r="B89" s="16">
        <v>0.85416669999999995</v>
      </c>
      <c r="C89" s="17">
        <v>0.80327870000000001</v>
      </c>
      <c r="D89" s="17">
        <v>0.686747</v>
      </c>
      <c r="E89" s="17">
        <v>0.51041669999999995</v>
      </c>
      <c r="F89" s="17">
        <v>0.35114499999999998</v>
      </c>
      <c r="G89" s="17">
        <v>0.15107909999999999</v>
      </c>
      <c r="H89" s="156">
        <v>6.5573800000000002E-2</v>
      </c>
    </row>
    <row r="90" spans="1:8" x14ac:dyDescent="0.25">
      <c r="A90" s="319">
        <v>1882</v>
      </c>
      <c r="B90" s="16">
        <v>0.78076920000000005</v>
      </c>
      <c r="C90" s="17">
        <v>0.72897199999999995</v>
      </c>
      <c r="D90" s="17">
        <v>0.69897960000000003</v>
      </c>
      <c r="E90" s="17">
        <v>0.52132699999999998</v>
      </c>
      <c r="F90" s="17">
        <v>0.33400400000000002</v>
      </c>
      <c r="G90" s="17">
        <v>0.16016430000000001</v>
      </c>
      <c r="H90" s="156">
        <v>5.78778E-2</v>
      </c>
    </row>
    <row r="91" spans="1:8" x14ac:dyDescent="0.25">
      <c r="A91" s="319">
        <v>1887</v>
      </c>
      <c r="B91" s="16">
        <v>0.78947369999999994</v>
      </c>
      <c r="C91" s="17">
        <v>0.65789470000000005</v>
      </c>
      <c r="D91" s="17">
        <v>0.71641790000000005</v>
      </c>
      <c r="E91" s="17">
        <v>0.51485150000000002</v>
      </c>
      <c r="F91" s="17">
        <v>0.27027030000000002</v>
      </c>
      <c r="G91" s="17">
        <v>0.1182796</v>
      </c>
      <c r="H91" s="156">
        <v>4.4247799999999997E-2</v>
      </c>
    </row>
    <row r="92" spans="1:8" x14ac:dyDescent="0.25">
      <c r="A92" s="319">
        <v>1892</v>
      </c>
      <c r="B92" s="16">
        <v>0.78894470000000005</v>
      </c>
      <c r="C92" s="17">
        <v>0.72641509999999998</v>
      </c>
      <c r="D92" s="17">
        <v>0.66066840000000004</v>
      </c>
      <c r="E92" s="17">
        <v>0.52156049999999998</v>
      </c>
      <c r="F92" s="17">
        <v>0.36721310000000001</v>
      </c>
      <c r="G92" s="17">
        <v>0.16871169999999999</v>
      </c>
      <c r="H92" s="156">
        <v>6.3660499999999995E-2</v>
      </c>
    </row>
    <row r="93" spans="1:8" x14ac:dyDescent="0.25">
      <c r="A93" s="319">
        <v>1897</v>
      </c>
      <c r="B93" s="16">
        <v>0.62612610000000002</v>
      </c>
      <c r="C93" s="17">
        <v>0.71245999999999998</v>
      </c>
      <c r="D93" s="17">
        <v>0.68119890000000005</v>
      </c>
      <c r="E93" s="17">
        <v>0.51777779999999995</v>
      </c>
      <c r="F93" s="17">
        <v>0.29983530000000003</v>
      </c>
      <c r="G93" s="17">
        <v>0.1243523</v>
      </c>
      <c r="H93" s="156">
        <v>4.6583800000000002E-2</v>
      </c>
    </row>
    <row r="94" spans="1:8" x14ac:dyDescent="0.25">
      <c r="A94" s="319">
        <v>1902</v>
      </c>
      <c r="B94" s="16">
        <v>0.71428570000000002</v>
      </c>
      <c r="C94" s="17">
        <v>0.74545450000000002</v>
      </c>
      <c r="D94" s="17">
        <v>0.60952379999999995</v>
      </c>
      <c r="E94" s="17">
        <v>0.49166670000000001</v>
      </c>
      <c r="F94" s="17">
        <v>0.43382349999999997</v>
      </c>
      <c r="G94" s="17">
        <v>0.17326730000000001</v>
      </c>
      <c r="H94" s="156">
        <v>6.1946899999999999E-2</v>
      </c>
    </row>
    <row r="95" spans="1:8" x14ac:dyDescent="0.25">
      <c r="A95" s="340">
        <v>1907</v>
      </c>
      <c r="B95" s="16">
        <v>0.56331880000000001</v>
      </c>
      <c r="C95" s="17">
        <v>0.72140769999999999</v>
      </c>
      <c r="D95" s="17">
        <v>0.64785990000000004</v>
      </c>
      <c r="E95" s="17">
        <v>0.49641580000000002</v>
      </c>
      <c r="F95" s="17">
        <v>0.28386169999999999</v>
      </c>
      <c r="G95" s="17">
        <v>0.1326398</v>
      </c>
      <c r="H95" s="156">
        <v>4.7858900000000003E-2</v>
      </c>
    </row>
    <row r="96" spans="1:8" x14ac:dyDescent="0.25">
      <c r="A96" s="319">
        <v>1912</v>
      </c>
      <c r="B96" s="16">
        <v>0.55882350000000003</v>
      </c>
      <c r="C96" s="17">
        <v>0.65540540000000003</v>
      </c>
      <c r="D96" s="17">
        <v>0.67045460000000001</v>
      </c>
      <c r="E96" s="17">
        <v>0.51440330000000001</v>
      </c>
      <c r="F96" s="17">
        <v>0.33132529999999999</v>
      </c>
      <c r="G96" s="17">
        <v>0.12997349999999999</v>
      </c>
      <c r="H96" s="156">
        <v>4.5267500000000002E-2</v>
      </c>
    </row>
    <row r="97" spans="1:8" x14ac:dyDescent="0.25">
      <c r="A97" s="319">
        <v>1922</v>
      </c>
      <c r="B97" s="16">
        <v>0.57999999999999996</v>
      </c>
      <c r="C97" s="17">
        <v>0.6612903</v>
      </c>
      <c r="D97" s="17">
        <v>0.64805820000000003</v>
      </c>
      <c r="E97" s="17">
        <v>0.51185769999999997</v>
      </c>
      <c r="F97" s="17">
        <v>0.3209302</v>
      </c>
      <c r="G97" s="17">
        <v>0.12941179999999999</v>
      </c>
      <c r="H97" s="156">
        <v>6.7796599999999999E-2</v>
      </c>
    </row>
    <row r="98" spans="1:8" x14ac:dyDescent="0.25">
      <c r="A98" s="319">
        <v>1927</v>
      </c>
      <c r="B98" s="16">
        <v>0.45454549999999999</v>
      </c>
      <c r="C98" s="17">
        <v>0.64465410000000001</v>
      </c>
      <c r="D98" s="17">
        <v>0.65106390000000003</v>
      </c>
      <c r="E98" s="17">
        <v>0.49593500000000001</v>
      </c>
      <c r="F98" s="17">
        <v>0.32780609999999999</v>
      </c>
      <c r="G98" s="17">
        <v>0.1337662</v>
      </c>
      <c r="H98" s="156">
        <v>3.7267099999999997E-2</v>
      </c>
    </row>
    <row r="99" spans="1:8" x14ac:dyDescent="0.25">
      <c r="A99" s="319">
        <v>1932</v>
      </c>
      <c r="B99" s="16">
        <v>0.5</v>
      </c>
      <c r="C99" s="17">
        <v>0.63541669999999995</v>
      </c>
      <c r="D99" s="17">
        <v>0.62476189999999998</v>
      </c>
      <c r="E99" s="17">
        <v>0.52374100000000001</v>
      </c>
      <c r="F99" s="17">
        <v>0.35307260000000001</v>
      </c>
      <c r="G99" s="17">
        <v>0.17789469999999999</v>
      </c>
      <c r="H99" s="156">
        <v>6.75182E-2</v>
      </c>
    </row>
    <row r="100" spans="1:8" x14ac:dyDescent="0.25">
      <c r="A100" s="319">
        <v>1937</v>
      </c>
      <c r="B100" s="16">
        <v>0.58571430000000002</v>
      </c>
      <c r="C100" s="17">
        <v>0.68774709999999994</v>
      </c>
      <c r="D100" s="17">
        <v>0.62347189999999997</v>
      </c>
      <c r="E100" s="17">
        <v>0.52489330000000001</v>
      </c>
      <c r="F100" s="17">
        <v>0.35011179999999997</v>
      </c>
      <c r="G100" s="17">
        <v>0.18640780000000001</v>
      </c>
      <c r="H100" s="156">
        <v>6.5420599999999995E-2</v>
      </c>
    </row>
    <row r="101" spans="1:8" x14ac:dyDescent="0.25">
      <c r="A101" s="375">
        <v>1942</v>
      </c>
      <c r="B101" s="16">
        <v>0.47933890000000001</v>
      </c>
      <c r="C101" s="17">
        <v>0.65234380000000003</v>
      </c>
      <c r="D101" s="17">
        <v>0.61194029999999999</v>
      </c>
      <c r="E101" s="17">
        <v>0.4778037</v>
      </c>
      <c r="F101" s="17">
        <v>0.31916600000000001</v>
      </c>
      <c r="G101" s="17">
        <v>0.1390952</v>
      </c>
      <c r="H101" s="156">
        <v>5.9405899999999998E-2</v>
      </c>
    </row>
    <row r="102" spans="1:8" x14ac:dyDescent="0.25">
      <c r="A102" s="319">
        <v>1947</v>
      </c>
      <c r="B102" s="16">
        <v>0.50666670000000003</v>
      </c>
      <c r="C102" s="17">
        <v>0.7394366</v>
      </c>
      <c r="D102" s="17">
        <v>0.66223410000000005</v>
      </c>
      <c r="E102" s="17">
        <v>0.56134459999999997</v>
      </c>
      <c r="F102" s="17">
        <v>0.39520329999999998</v>
      </c>
      <c r="G102" s="17">
        <v>0.18554860000000001</v>
      </c>
      <c r="H102" s="156">
        <v>4.1358899999999997E-2</v>
      </c>
    </row>
    <row r="103" spans="1:8" x14ac:dyDescent="0.25">
      <c r="A103" s="440">
        <v>1952</v>
      </c>
      <c r="B103" s="16">
        <v>0.34285719999999997</v>
      </c>
      <c r="C103" s="17">
        <v>0.60975610000000002</v>
      </c>
      <c r="D103" s="17">
        <v>0.6413044</v>
      </c>
      <c r="E103" s="17">
        <v>0.54152250000000002</v>
      </c>
      <c r="F103" s="17">
        <v>0.3876464</v>
      </c>
      <c r="G103" s="17">
        <v>0.2014011</v>
      </c>
      <c r="H103" s="156">
        <v>6.2849199999999994E-2</v>
      </c>
    </row>
    <row r="104" spans="1:8" x14ac:dyDescent="0.25">
      <c r="A104" s="440">
        <v>1957</v>
      </c>
      <c r="B104" s="16">
        <v>0.35135139999999998</v>
      </c>
      <c r="C104" s="17">
        <v>0.59740260000000001</v>
      </c>
      <c r="D104" s="17">
        <v>0.64516130000000005</v>
      </c>
      <c r="E104" s="17">
        <v>0.54166669999999995</v>
      </c>
      <c r="F104" s="17">
        <v>0.38321539999999998</v>
      </c>
      <c r="G104" s="17">
        <v>0.20244960000000001</v>
      </c>
      <c r="H104" s="156">
        <v>7.9703399999999994E-2</v>
      </c>
    </row>
    <row r="105" spans="1:8" ht="15.6" thickBot="1" x14ac:dyDescent="0.3">
      <c r="A105" s="440">
        <v>1962</v>
      </c>
      <c r="B105" s="16"/>
      <c r="C105" s="17"/>
      <c r="D105" s="17"/>
      <c r="E105" s="17"/>
      <c r="F105" s="17"/>
      <c r="G105" s="17"/>
      <c r="H105" s="156"/>
    </row>
    <row r="106" spans="1:8" ht="16.2" thickTop="1" thickBot="1" x14ac:dyDescent="0.3">
      <c r="A106" s="528" t="s">
        <v>444</v>
      </c>
      <c r="B106" s="529"/>
      <c r="C106" s="529"/>
      <c r="D106" s="529"/>
      <c r="E106" s="529"/>
      <c r="F106" s="529"/>
      <c r="G106" s="529"/>
      <c r="H106" s="530"/>
    </row>
    <row r="107" spans="1:8" ht="15.6" thickTop="1" x14ac:dyDescent="0.25"/>
  </sheetData>
  <mergeCells count="8">
    <mergeCell ref="A73:H73"/>
    <mergeCell ref="A106:H106"/>
    <mergeCell ref="A2:H2"/>
    <mergeCell ref="B3:H3"/>
    <mergeCell ref="A4:A6"/>
    <mergeCell ref="B4:H5"/>
    <mergeCell ref="A7:H7"/>
    <mergeCell ref="A40:H40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4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3"/>
  <sheetViews>
    <sheetView topLeftCell="A65" workbookViewId="0">
      <selection activeCell="E210" sqref="E210"/>
    </sheetView>
  </sheetViews>
  <sheetFormatPr baseColWidth="10" defaultColWidth="8.90625" defaultRowHeight="15" x14ac:dyDescent="0.25"/>
  <cols>
    <col min="1" max="7" width="9.6328125" customWidth="1"/>
    <col min="8" max="8" width="10.81640625" customWidth="1"/>
    <col min="9" max="9" width="11.453125" customWidth="1"/>
    <col min="10" max="10" width="11.54296875" customWidth="1"/>
    <col min="11" max="11" width="9.81640625" style="336" customWidth="1"/>
    <col min="12" max="16" width="10.81640625" customWidth="1"/>
  </cols>
  <sheetData>
    <row r="1" spans="1:11" x14ac:dyDescent="0.25">
      <c r="K1" s="336" t="s">
        <v>692</v>
      </c>
    </row>
    <row r="3" spans="1:11" ht="15.6" thickBot="1" x14ac:dyDescent="0.3">
      <c r="A3" s="2"/>
      <c r="B3" s="2"/>
      <c r="C3" s="2"/>
      <c r="D3" s="2"/>
      <c r="E3" s="2"/>
      <c r="F3" s="2"/>
      <c r="G3" s="2"/>
      <c r="H3" s="2"/>
      <c r="I3" s="2"/>
      <c r="J3" s="2"/>
    </row>
    <row r="4" spans="1:11" ht="15.6" thickTop="1" x14ac:dyDescent="0.25">
      <c r="A4" s="580" t="s">
        <v>273</v>
      </c>
      <c r="B4" s="581"/>
      <c r="C4" s="581"/>
      <c r="D4" s="581"/>
      <c r="E4" s="581"/>
      <c r="F4" s="581"/>
      <c r="G4" s="581"/>
      <c r="H4" s="581"/>
      <c r="I4" s="581"/>
      <c r="J4" s="582"/>
    </row>
    <row r="5" spans="1:11" ht="15.6" x14ac:dyDescent="0.25">
      <c r="A5" s="109"/>
      <c r="B5" s="549"/>
      <c r="C5" s="549"/>
      <c r="D5" s="549"/>
      <c r="E5" s="549"/>
      <c r="F5" s="549"/>
      <c r="G5" s="549"/>
      <c r="H5" s="549"/>
      <c r="I5" s="549"/>
      <c r="J5" s="550"/>
    </row>
    <row r="6" spans="1:11" x14ac:dyDescent="0.25">
      <c r="A6" s="436"/>
      <c r="B6" s="559" t="s">
        <v>218</v>
      </c>
      <c r="C6" s="557"/>
      <c r="D6" s="557"/>
      <c r="E6" s="557"/>
      <c r="F6" s="558"/>
      <c r="G6" s="558"/>
      <c r="H6" s="558"/>
      <c r="I6" s="558"/>
      <c r="J6" s="563"/>
    </row>
    <row r="7" spans="1:11" x14ac:dyDescent="0.25">
      <c r="A7" s="437"/>
      <c r="B7" s="561"/>
      <c r="C7" s="508"/>
      <c r="D7" s="508"/>
      <c r="E7" s="508"/>
      <c r="F7" s="508"/>
      <c r="G7" s="508"/>
      <c r="H7" s="508"/>
      <c r="I7" s="508"/>
      <c r="J7" s="564"/>
    </row>
    <row r="8" spans="1:11" x14ac:dyDescent="0.25">
      <c r="A8" s="438"/>
      <c r="B8" s="12" t="s">
        <v>50</v>
      </c>
      <c r="C8" s="11" t="s">
        <v>41</v>
      </c>
      <c r="D8" s="11" t="s">
        <v>42</v>
      </c>
      <c r="E8" s="11" t="s">
        <v>43</v>
      </c>
      <c r="F8" s="11" t="s">
        <v>44</v>
      </c>
      <c r="G8" s="11" t="s">
        <v>45</v>
      </c>
      <c r="H8" s="11" t="s">
        <v>46</v>
      </c>
      <c r="I8" s="11" t="s">
        <v>47</v>
      </c>
      <c r="J8" s="155" t="s">
        <v>48</v>
      </c>
    </row>
    <row r="9" spans="1:11" x14ac:dyDescent="0.25">
      <c r="A9" s="340">
        <v>1807</v>
      </c>
      <c r="B9" s="16">
        <f t="shared" ref="B9:B34" si="0">0.5*B114/$B148</f>
        <v>0</v>
      </c>
      <c r="C9" s="17">
        <f t="shared" ref="C9:F9" si="1">0.1*C114/$B148</f>
        <v>0</v>
      </c>
      <c r="D9" s="17">
        <f t="shared" si="1"/>
        <v>3.5014172929743937E-5</v>
      </c>
      <c r="E9" s="17">
        <f t="shared" si="1"/>
        <v>3.2829933874216738E-3</v>
      </c>
      <c r="F9" s="17">
        <f t="shared" si="1"/>
        <v>3.5025355848716029E-2</v>
      </c>
      <c r="G9" s="17">
        <f t="shared" ref="G9:G34" si="2">0.05*G114/$B148</f>
        <v>0.10235881546553989</v>
      </c>
      <c r="H9" s="17">
        <f t="shared" ref="H9:H34" si="3">0.04*H114/$B148</f>
        <v>0.36619535186331698</v>
      </c>
      <c r="I9" s="17">
        <f t="shared" ref="I9:I34" si="4">0.009*I114/$B148</f>
        <v>0.36053286999416673</v>
      </c>
      <c r="J9" s="156">
        <f t="shared" ref="J9:J34" si="5">0.001*J114/$B148</f>
        <v>0.13256959926790893</v>
      </c>
    </row>
    <row r="10" spans="1:11" x14ac:dyDescent="0.25">
      <c r="A10" s="340">
        <v>1812</v>
      </c>
      <c r="B10" s="16">
        <f t="shared" si="0"/>
        <v>0</v>
      </c>
      <c r="C10" s="17">
        <f t="shared" ref="C10:F10" si="6">0.1*C115/$B149</f>
        <v>0</v>
      </c>
      <c r="D10" s="17">
        <f t="shared" si="6"/>
        <v>3.0506159789131222E-4</v>
      </c>
      <c r="E10" s="17">
        <f t="shared" si="6"/>
        <v>4.1682397796771482E-3</v>
      </c>
      <c r="F10" s="17">
        <f t="shared" si="6"/>
        <v>3.7456063156872728E-2</v>
      </c>
      <c r="G10" s="17">
        <f t="shared" si="2"/>
        <v>0.10244336770328352</v>
      </c>
      <c r="H10" s="17">
        <f t="shared" si="3"/>
        <v>0.35501204246924423</v>
      </c>
      <c r="I10" s="17">
        <f t="shared" si="4"/>
        <v>0.34368103846215436</v>
      </c>
      <c r="J10" s="156">
        <f t="shared" si="5"/>
        <v>0.15693418683087673</v>
      </c>
    </row>
    <row r="11" spans="1:11" x14ac:dyDescent="0.25">
      <c r="A11" s="340">
        <v>1817</v>
      </c>
      <c r="B11" s="16">
        <f t="shared" si="0"/>
        <v>0</v>
      </c>
      <c r="C11" s="17">
        <f t="shared" ref="C11:F11" si="7">0.1*C116/$B150</f>
        <v>0</v>
      </c>
      <c r="D11" s="17">
        <f t="shared" si="7"/>
        <v>0</v>
      </c>
      <c r="E11" s="17">
        <f t="shared" si="7"/>
        <v>1.2756822637488474E-3</v>
      </c>
      <c r="F11" s="17">
        <f t="shared" si="7"/>
        <v>2.1262735275585171E-2</v>
      </c>
      <c r="G11" s="17">
        <f t="shared" si="2"/>
        <v>8.0047091253652294E-2</v>
      </c>
      <c r="H11" s="17">
        <f t="shared" si="3"/>
        <v>0.31671645422508965</v>
      </c>
      <c r="I11" s="17">
        <f t="shared" si="4"/>
        <v>0.34822068988966071</v>
      </c>
      <c r="J11" s="156">
        <f t="shared" si="5"/>
        <v>0.23247734709226317</v>
      </c>
    </row>
    <row r="12" spans="1:11" x14ac:dyDescent="0.25">
      <c r="A12" s="340">
        <v>1822</v>
      </c>
      <c r="B12" s="16">
        <f t="shared" si="0"/>
        <v>0</v>
      </c>
      <c r="C12" s="17">
        <f t="shared" ref="C12:F12" si="8">0.1*C117/$B151</f>
        <v>0</v>
      </c>
      <c r="D12" s="17">
        <f t="shared" si="8"/>
        <v>0</v>
      </c>
      <c r="E12" s="17">
        <f t="shared" si="8"/>
        <v>1.76115384634444E-3</v>
      </c>
      <c r="F12" s="17">
        <f t="shared" si="8"/>
        <v>2.3268231960558595E-2</v>
      </c>
      <c r="G12" s="17">
        <f t="shared" si="2"/>
        <v>7.9007805326214653E-2</v>
      </c>
      <c r="H12" s="17">
        <f t="shared" si="3"/>
        <v>0.31149733322563489</v>
      </c>
      <c r="I12" s="17">
        <f t="shared" si="4"/>
        <v>0.29899648460515726</v>
      </c>
      <c r="J12" s="156">
        <f t="shared" si="5"/>
        <v>0.28546899103609003</v>
      </c>
    </row>
    <row r="13" spans="1:11" x14ac:dyDescent="0.25">
      <c r="A13" s="340">
        <v>1827</v>
      </c>
      <c r="B13" s="16">
        <f t="shared" si="0"/>
        <v>0</v>
      </c>
      <c r="C13" s="17">
        <f t="shared" ref="C13:F13" si="9">0.1*C118/$B152</f>
        <v>0</v>
      </c>
      <c r="D13" s="17">
        <f t="shared" si="9"/>
        <v>0</v>
      </c>
      <c r="E13" s="17">
        <f t="shared" si="9"/>
        <v>1.1583772946474594E-3</v>
      </c>
      <c r="F13" s="17">
        <f t="shared" si="9"/>
        <v>2.4497835614362213E-2</v>
      </c>
      <c r="G13" s="17">
        <f t="shared" si="2"/>
        <v>9.1126077010700537E-2</v>
      </c>
      <c r="H13" s="17">
        <f t="shared" si="3"/>
        <v>0.38050529090320695</v>
      </c>
      <c r="I13" s="17">
        <f t="shared" si="4"/>
        <v>0.34800124123947102</v>
      </c>
      <c r="J13" s="156">
        <f t="shared" si="5"/>
        <v>0.15471117793761172</v>
      </c>
    </row>
    <row r="14" spans="1:11" x14ac:dyDescent="0.25">
      <c r="A14" s="340">
        <v>1832</v>
      </c>
      <c r="B14" s="16">
        <f t="shared" si="0"/>
        <v>0</v>
      </c>
      <c r="C14" s="17">
        <f t="shared" ref="C14:F14" si="10">0.1*C119/$B153</f>
        <v>0</v>
      </c>
      <c r="D14" s="17">
        <f t="shared" si="10"/>
        <v>0</v>
      </c>
      <c r="E14" s="17">
        <f t="shared" si="10"/>
        <v>1.7223534043899917E-4</v>
      </c>
      <c r="F14" s="17">
        <f t="shared" si="10"/>
        <v>1.1615723591533383E-2</v>
      </c>
      <c r="G14" s="17">
        <f t="shared" si="2"/>
        <v>7.2131052608874424E-2</v>
      </c>
      <c r="H14" s="17">
        <f t="shared" si="3"/>
        <v>0.37337643488503325</v>
      </c>
      <c r="I14" s="17">
        <f t="shared" si="4"/>
        <v>0.38888223387977872</v>
      </c>
      <c r="J14" s="156">
        <f t="shared" si="5"/>
        <v>0.15382231969434126</v>
      </c>
    </row>
    <row r="15" spans="1:11" x14ac:dyDescent="0.25">
      <c r="A15" s="340">
        <v>1837</v>
      </c>
      <c r="B15" s="16">
        <f t="shared" si="0"/>
        <v>0</v>
      </c>
      <c r="C15" s="17">
        <f t="shared" ref="C15:F15" si="11">0.1*C120/$B154</f>
        <v>0</v>
      </c>
      <c r="D15" s="17">
        <f t="shared" si="11"/>
        <v>0</v>
      </c>
      <c r="E15" s="17">
        <f t="shared" si="11"/>
        <v>1.475995880728891E-3</v>
      </c>
      <c r="F15" s="17">
        <f t="shared" si="11"/>
        <v>2.1810649856645315E-2</v>
      </c>
      <c r="G15" s="17">
        <f t="shared" si="2"/>
        <v>8.7424691114792383E-2</v>
      </c>
      <c r="H15" s="17">
        <f t="shared" si="3"/>
        <v>0.38111594631853901</v>
      </c>
      <c r="I15" s="17">
        <f t="shared" si="4"/>
        <v>0.35102718637580821</v>
      </c>
      <c r="J15" s="156">
        <f t="shared" si="5"/>
        <v>0.15714553045348603</v>
      </c>
    </row>
    <row r="16" spans="1:11" x14ac:dyDescent="0.25">
      <c r="A16" s="340">
        <v>1842</v>
      </c>
      <c r="B16" s="16">
        <f t="shared" si="0"/>
        <v>0</v>
      </c>
      <c r="C16" s="17">
        <f t="shared" ref="C16:F16" si="12">0.1*C121/$B155</f>
        <v>0</v>
      </c>
      <c r="D16" s="17">
        <f t="shared" si="12"/>
        <v>0</v>
      </c>
      <c r="E16" s="17">
        <f t="shared" si="12"/>
        <v>6.5381879188734142E-4</v>
      </c>
      <c r="F16" s="17">
        <f t="shared" si="12"/>
        <v>1.6818964054781841E-2</v>
      </c>
      <c r="G16" s="17">
        <f t="shared" si="2"/>
        <v>6.8941865688590911E-2</v>
      </c>
      <c r="H16" s="17">
        <f t="shared" si="3"/>
        <v>0.31950732181182706</v>
      </c>
      <c r="I16" s="17">
        <f t="shared" si="4"/>
        <v>0.36977617979102029</v>
      </c>
      <c r="J16" s="156">
        <f t="shared" si="5"/>
        <v>0.22430184986189228</v>
      </c>
    </row>
    <row r="17" spans="1:10" x14ac:dyDescent="0.25">
      <c r="A17" s="340">
        <v>1847</v>
      </c>
      <c r="B17" s="16">
        <f t="shared" si="0"/>
        <v>0</v>
      </c>
      <c r="C17" s="17">
        <f t="shared" ref="C17:F17" si="13">0.1*C122/$B156</f>
        <v>0</v>
      </c>
      <c r="D17" s="17">
        <f t="shared" si="13"/>
        <v>0</v>
      </c>
      <c r="E17" s="17">
        <f t="shared" si="13"/>
        <v>6.9003521951535574E-4</v>
      </c>
      <c r="F17" s="17">
        <f t="shared" si="13"/>
        <v>1.6754217353047461E-2</v>
      </c>
      <c r="G17" s="17">
        <f t="shared" si="2"/>
        <v>7.2010454094197068E-2</v>
      </c>
      <c r="H17" s="17">
        <f t="shared" si="3"/>
        <v>0.3416151052067396</v>
      </c>
      <c r="I17" s="17">
        <f t="shared" si="4"/>
        <v>0.34319232339871508</v>
      </c>
      <c r="J17" s="156">
        <f t="shared" si="5"/>
        <v>0.22573786472778537</v>
      </c>
    </row>
    <row r="18" spans="1:10" x14ac:dyDescent="0.25">
      <c r="A18" s="340">
        <v>1852</v>
      </c>
      <c r="B18" s="16">
        <f t="shared" si="0"/>
        <v>0</v>
      </c>
      <c r="C18" s="17">
        <f t="shared" ref="C18:F18" si="14">0.1*C123/$B157</f>
        <v>0</v>
      </c>
      <c r="D18" s="17">
        <f t="shared" si="14"/>
        <v>0</v>
      </c>
      <c r="E18" s="17">
        <f t="shared" si="14"/>
        <v>1.122846255675483E-3</v>
      </c>
      <c r="F18" s="17">
        <f t="shared" si="14"/>
        <v>2.1596829100400724E-2</v>
      </c>
      <c r="G18" s="17">
        <f t="shared" si="2"/>
        <v>6.8755439660907719E-2</v>
      </c>
      <c r="H18" s="17">
        <f t="shared" si="3"/>
        <v>0.31559120942813251</v>
      </c>
      <c r="I18" s="17">
        <f t="shared" si="4"/>
        <v>0.37337797830704111</v>
      </c>
      <c r="J18" s="156">
        <f t="shared" si="5"/>
        <v>0.21955569724784244</v>
      </c>
    </row>
    <row r="19" spans="1:10" x14ac:dyDescent="0.25">
      <c r="A19" s="340">
        <v>1857</v>
      </c>
      <c r="B19" s="16">
        <f t="shared" si="0"/>
        <v>0</v>
      </c>
      <c r="C19" s="17">
        <f t="shared" ref="C19:F19" si="15">0.1*C124/$B158</f>
        <v>0</v>
      </c>
      <c r="D19" s="17">
        <f t="shared" si="15"/>
        <v>2.1907463694311503E-5</v>
      </c>
      <c r="E19" s="17">
        <f t="shared" si="15"/>
        <v>2.3681235032812537E-3</v>
      </c>
      <c r="F19" s="17">
        <f t="shared" si="15"/>
        <v>2.6249295959776871E-2</v>
      </c>
      <c r="G19" s="17">
        <f t="shared" si="2"/>
        <v>7.9915368810749399E-2</v>
      </c>
      <c r="H19" s="17">
        <f t="shared" si="3"/>
        <v>0.36472449159956016</v>
      </c>
      <c r="I19" s="17">
        <f t="shared" si="4"/>
        <v>0.39054277419548</v>
      </c>
      <c r="J19" s="156">
        <f t="shared" si="5"/>
        <v>0.13617803846745782</v>
      </c>
    </row>
    <row r="20" spans="1:10" x14ac:dyDescent="0.25">
      <c r="A20" s="340">
        <v>1862</v>
      </c>
      <c r="B20" s="16">
        <f t="shared" si="0"/>
        <v>0</v>
      </c>
      <c r="C20" s="17">
        <f t="shared" ref="C20:F20" si="16">0.1*C125/$B159</f>
        <v>0</v>
      </c>
      <c r="D20" s="17">
        <f t="shared" si="16"/>
        <v>0</v>
      </c>
      <c r="E20" s="17">
        <f t="shared" si="16"/>
        <v>1.8513259890686402E-3</v>
      </c>
      <c r="F20" s="17">
        <f t="shared" si="16"/>
        <v>2.7797229834558474E-2</v>
      </c>
      <c r="G20" s="17">
        <f t="shared" si="2"/>
        <v>7.8427705653073818E-2</v>
      </c>
      <c r="H20" s="17">
        <f t="shared" si="3"/>
        <v>0.34063346656189974</v>
      </c>
      <c r="I20" s="17">
        <f t="shared" si="4"/>
        <v>0.35129581075935579</v>
      </c>
      <c r="J20" s="156">
        <f t="shared" si="5"/>
        <v>0.19999446120204331</v>
      </c>
    </row>
    <row r="21" spans="1:10" x14ac:dyDescent="0.25">
      <c r="A21" s="340">
        <v>1867</v>
      </c>
      <c r="B21" s="16">
        <f t="shared" si="0"/>
        <v>0</v>
      </c>
      <c r="C21" s="17">
        <f t="shared" ref="C21:F21" si="17">0.1*C126/$B160</f>
        <v>0</v>
      </c>
      <c r="D21" s="17">
        <f t="shared" si="17"/>
        <v>0</v>
      </c>
      <c r="E21" s="17">
        <f t="shared" si="17"/>
        <v>1.0997898265203599E-3</v>
      </c>
      <c r="F21" s="17">
        <f t="shared" si="17"/>
        <v>2.297613209978026E-2</v>
      </c>
      <c r="G21" s="17">
        <f t="shared" si="2"/>
        <v>7.1381623460909371E-2</v>
      </c>
      <c r="H21" s="17">
        <f t="shared" si="3"/>
        <v>0.33711286644404254</v>
      </c>
      <c r="I21" s="17">
        <f t="shared" si="4"/>
        <v>0.38506050762677568</v>
      </c>
      <c r="J21" s="156">
        <f t="shared" si="5"/>
        <v>0.18236908054197162</v>
      </c>
    </row>
    <row r="22" spans="1:10" x14ac:dyDescent="0.25">
      <c r="A22" s="340">
        <v>1872</v>
      </c>
      <c r="B22" s="16">
        <f t="shared" si="0"/>
        <v>0</v>
      </c>
      <c r="C22" s="17">
        <f t="shared" ref="C22:F22" si="18">0.1*C127/$B161</f>
        <v>0</v>
      </c>
      <c r="D22" s="17">
        <f t="shared" si="18"/>
        <v>0</v>
      </c>
      <c r="E22" s="17">
        <f t="shared" si="18"/>
        <v>2.2626815245585727E-3</v>
      </c>
      <c r="F22" s="17">
        <f t="shared" si="18"/>
        <v>3.1802673052919762E-2</v>
      </c>
      <c r="G22" s="17">
        <f t="shared" si="2"/>
        <v>9.0376317557375324E-2</v>
      </c>
      <c r="H22" s="17">
        <f t="shared" si="3"/>
        <v>0.35442244131329881</v>
      </c>
      <c r="I22" s="17">
        <f t="shared" si="4"/>
        <v>0.33696770953801392</v>
      </c>
      <c r="J22" s="156">
        <f t="shared" si="5"/>
        <v>0.18416817701383326</v>
      </c>
    </row>
    <row r="23" spans="1:10" x14ac:dyDescent="0.25">
      <c r="A23" s="340">
        <v>1877</v>
      </c>
      <c r="B23" s="16">
        <f t="shared" si="0"/>
        <v>0</v>
      </c>
      <c r="C23" s="17">
        <f t="shared" ref="C23:F23" si="19">0.1*C128/$B162</f>
        <v>0</v>
      </c>
      <c r="D23" s="17">
        <f t="shared" si="19"/>
        <v>0</v>
      </c>
      <c r="E23" s="17">
        <f t="shared" si="19"/>
        <v>2.3103646776332261E-3</v>
      </c>
      <c r="F23" s="17">
        <f t="shared" si="19"/>
        <v>3.0204255026207789E-2</v>
      </c>
      <c r="G23" s="17">
        <f t="shared" si="2"/>
        <v>7.9406131799867954E-2</v>
      </c>
      <c r="H23" s="17">
        <f t="shared" si="3"/>
        <v>0.30416238137005802</v>
      </c>
      <c r="I23" s="17">
        <f t="shared" si="4"/>
        <v>0.34080063836279284</v>
      </c>
      <c r="J23" s="156">
        <f t="shared" si="5"/>
        <v>0.24311622876343994</v>
      </c>
    </row>
    <row r="24" spans="1:10" x14ac:dyDescent="0.25">
      <c r="A24" s="340">
        <v>1882</v>
      </c>
      <c r="B24" s="16">
        <f t="shared" si="0"/>
        <v>0</v>
      </c>
      <c r="C24" s="17">
        <f t="shared" ref="C24:F24" si="20">0.1*C129/$B163</f>
        <v>0</v>
      </c>
      <c r="D24" s="17">
        <f t="shared" si="20"/>
        <v>0</v>
      </c>
      <c r="E24" s="17">
        <f t="shared" si="20"/>
        <v>8.6420742580188439E-4</v>
      </c>
      <c r="F24" s="17">
        <f t="shared" si="20"/>
        <v>2.2552533124534927E-2</v>
      </c>
      <c r="G24" s="17">
        <f t="shared" si="2"/>
        <v>7.6840748835701286E-2</v>
      </c>
      <c r="H24" s="17">
        <f t="shared" si="3"/>
        <v>0.35137861514892066</v>
      </c>
      <c r="I24" s="17">
        <f t="shared" si="4"/>
        <v>0.37713168343476544</v>
      </c>
      <c r="J24" s="156">
        <f t="shared" si="5"/>
        <v>0.17123221203027575</v>
      </c>
    </row>
    <row r="25" spans="1:10" x14ac:dyDescent="0.25">
      <c r="A25" s="340">
        <v>1887</v>
      </c>
      <c r="B25" s="16">
        <f t="shared" si="0"/>
        <v>0</v>
      </c>
      <c r="C25" s="17">
        <f t="shared" ref="C25:F25" si="21">0.1*C130/$B164</f>
        <v>0</v>
      </c>
      <c r="D25" s="17">
        <f t="shared" si="21"/>
        <v>2.3036253768011458E-5</v>
      </c>
      <c r="E25" s="17">
        <f t="shared" si="21"/>
        <v>2.8788703051617522E-3</v>
      </c>
      <c r="F25" s="17">
        <f t="shared" si="21"/>
        <v>3.3398497443217628E-2</v>
      </c>
      <c r="G25" s="17">
        <f t="shared" si="2"/>
        <v>8.9453431555888849E-2</v>
      </c>
      <c r="H25" s="17">
        <f t="shared" si="3"/>
        <v>0.33883263658020529</v>
      </c>
      <c r="I25" s="17">
        <f t="shared" si="4"/>
        <v>0.34153079927463537</v>
      </c>
      <c r="J25" s="156">
        <f t="shared" si="5"/>
        <v>0.19388272858712299</v>
      </c>
    </row>
    <row r="26" spans="1:10" x14ac:dyDescent="0.25">
      <c r="A26" s="340">
        <v>1892</v>
      </c>
      <c r="B26" s="16">
        <f t="shared" si="0"/>
        <v>0</v>
      </c>
      <c r="C26" s="17">
        <f t="shared" ref="C26:F26" si="22">0.1*C131/$B165</f>
        <v>0</v>
      </c>
      <c r="D26" s="17">
        <f t="shared" si="22"/>
        <v>0</v>
      </c>
      <c r="E26" s="17">
        <f t="shared" si="22"/>
        <v>6.7167893426225923E-4</v>
      </c>
      <c r="F26" s="17">
        <f t="shared" si="22"/>
        <v>1.6747915723082461E-2</v>
      </c>
      <c r="G26" s="17">
        <f t="shared" si="2"/>
        <v>6.255082543906923E-2</v>
      </c>
      <c r="H26" s="17">
        <f t="shared" si="3"/>
        <v>0.28474068427429511</v>
      </c>
      <c r="I26" s="17">
        <f t="shared" si="4"/>
        <v>0.33101826120924377</v>
      </c>
      <c r="J26" s="156">
        <f t="shared" si="5"/>
        <v>0.30427063442004704</v>
      </c>
    </row>
    <row r="27" spans="1:10" x14ac:dyDescent="0.25">
      <c r="A27" s="340">
        <v>1897</v>
      </c>
      <c r="B27" s="16">
        <f t="shared" si="0"/>
        <v>0</v>
      </c>
      <c r="C27" s="17">
        <f t="shared" ref="C27:F27" si="23">0.1*C132/$B166</f>
        <v>0</v>
      </c>
      <c r="D27" s="17">
        <f t="shared" si="23"/>
        <v>0</v>
      </c>
      <c r="E27" s="17">
        <f t="shared" si="23"/>
        <v>6.150647836789952E-4</v>
      </c>
      <c r="F27" s="17">
        <f t="shared" si="23"/>
        <v>1.476112130674008E-2</v>
      </c>
      <c r="G27" s="17">
        <f t="shared" si="2"/>
        <v>6.3262396783666602E-2</v>
      </c>
      <c r="H27" s="17">
        <f t="shared" si="3"/>
        <v>0.31608411664300445</v>
      </c>
      <c r="I27" s="17">
        <f t="shared" si="4"/>
        <v>0.39633055483486684</v>
      </c>
      <c r="J27" s="156">
        <f t="shared" si="5"/>
        <v>0.20894674564804278</v>
      </c>
    </row>
    <row r="28" spans="1:10" x14ac:dyDescent="0.25">
      <c r="A28" s="340">
        <v>1902</v>
      </c>
      <c r="B28" s="16">
        <f t="shared" si="0"/>
        <v>0</v>
      </c>
      <c r="C28" s="17">
        <f t="shared" ref="C28:F28" si="24">0.1*C133/$B167</f>
        <v>0</v>
      </c>
      <c r="D28" s="17">
        <f t="shared" si="24"/>
        <v>0</v>
      </c>
      <c r="E28" s="17">
        <f t="shared" si="24"/>
        <v>1.1953960840231416E-3</v>
      </c>
      <c r="F28" s="17">
        <f t="shared" si="24"/>
        <v>1.6864910368454882E-2</v>
      </c>
      <c r="G28" s="17">
        <f t="shared" si="2"/>
        <v>5.8757880025475641E-2</v>
      </c>
      <c r="H28" s="17">
        <f t="shared" si="3"/>
        <v>0.29291848133333698</v>
      </c>
      <c r="I28" s="17">
        <f t="shared" si="4"/>
        <v>0.37735081119625913</v>
      </c>
      <c r="J28" s="156">
        <f t="shared" si="5"/>
        <v>0.25291252099244999</v>
      </c>
    </row>
    <row r="29" spans="1:10" x14ac:dyDescent="0.25">
      <c r="A29" s="340">
        <v>1907</v>
      </c>
      <c r="B29" s="16">
        <f t="shared" si="0"/>
        <v>0</v>
      </c>
      <c r="C29" s="17">
        <f t="shared" ref="C29:F29" si="25">0.1*C134/$B168</f>
        <v>0</v>
      </c>
      <c r="D29" s="17">
        <f t="shared" si="25"/>
        <v>0</v>
      </c>
      <c r="E29" s="17">
        <f t="shared" si="25"/>
        <v>1.0048609553875132E-3</v>
      </c>
      <c r="F29" s="17">
        <f t="shared" si="25"/>
        <v>1.5254821294876805E-2</v>
      </c>
      <c r="G29" s="17">
        <f t="shared" si="2"/>
        <v>5.3382662683460792E-2</v>
      </c>
      <c r="H29" s="17">
        <f t="shared" si="3"/>
        <v>0.28497619069123781</v>
      </c>
      <c r="I29" s="17">
        <f t="shared" si="4"/>
        <v>0.3851801970315698</v>
      </c>
      <c r="J29" s="156">
        <f t="shared" si="5"/>
        <v>0.26020126734346694</v>
      </c>
    </row>
    <row r="30" spans="1:10" x14ac:dyDescent="0.25">
      <c r="A30" s="340">
        <v>1912</v>
      </c>
      <c r="B30" s="16">
        <f t="shared" si="0"/>
        <v>0</v>
      </c>
      <c r="C30" s="17">
        <f t="shared" ref="C30:F30" si="26">0.1*C135/$B169</f>
        <v>0</v>
      </c>
      <c r="D30" s="17">
        <f t="shared" si="26"/>
        <v>0</v>
      </c>
      <c r="E30" s="17">
        <f t="shared" si="26"/>
        <v>1.6030140794902859E-3</v>
      </c>
      <c r="F30" s="17">
        <f t="shared" si="26"/>
        <v>1.6910329228344366E-2</v>
      </c>
      <c r="G30" s="17">
        <f t="shared" si="2"/>
        <v>5.5855950412834192E-2</v>
      </c>
      <c r="H30" s="17">
        <f t="shared" si="3"/>
        <v>0.28970834595006861</v>
      </c>
      <c r="I30" s="17">
        <f t="shared" si="4"/>
        <v>0.3832108651537417</v>
      </c>
      <c r="J30" s="156">
        <f t="shared" si="5"/>
        <v>0.25271149517552072</v>
      </c>
    </row>
    <row r="31" spans="1:10" x14ac:dyDescent="0.25">
      <c r="A31" s="340">
        <v>1922</v>
      </c>
      <c r="B31" s="16">
        <f t="shared" si="0"/>
        <v>0</v>
      </c>
      <c r="C31" s="17">
        <f t="shared" ref="C31:F31" si="27">0.1*C136/$B170</f>
        <v>0</v>
      </c>
      <c r="D31" s="17">
        <f t="shared" si="27"/>
        <v>2.3877590411452532E-4</v>
      </c>
      <c r="E31" s="17">
        <f t="shared" si="27"/>
        <v>5.9477359052512186E-3</v>
      </c>
      <c r="F31" s="17">
        <f t="shared" si="27"/>
        <v>3.3272214135019039E-2</v>
      </c>
      <c r="G31" s="17">
        <f t="shared" si="2"/>
        <v>7.0862232502430678E-2</v>
      </c>
      <c r="H31" s="17">
        <f t="shared" si="3"/>
        <v>0.28521531382189719</v>
      </c>
      <c r="I31" s="17">
        <f t="shared" si="4"/>
        <v>0.33508383601611846</v>
      </c>
      <c r="J31" s="156">
        <f t="shared" si="5"/>
        <v>0.26937989171516868</v>
      </c>
    </row>
    <row r="32" spans="1:10" x14ac:dyDescent="0.25">
      <c r="A32" s="340">
        <v>1927</v>
      </c>
      <c r="B32" s="16">
        <f t="shared" si="0"/>
        <v>0</v>
      </c>
      <c r="C32" s="17">
        <f t="shared" ref="C32:F32" si="28">0.1*C137/$B171</f>
        <v>0</v>
      </c>
      <c r="D32" s="17">
        <f t="shared" si="28"/>
        <v>7.2267030166366325E-4</v>
      </c>
      <c r="E32" s="17">
        <f t="shared" si="28"/>
        <v>8.8885596810701593E-3</v>
      </c>
      <c r="F32" s="17">
        <f t="shared" si="28"/>
        <v>3.8264904590809237E-2</v>
      </c>
      <c r="G32" s="17">
        <f t="shared" si="2"/>
        <v>7.7779301154608405E-2</v>
      </c>
      <c r="H32" s="17">
        <f t="shared" si="3"/>
        <v>0.30114531268996531</v>
      </c>
      <c r="I32" s="17">
        <f t="shared" si="4"/>
        <v>0.35378764290239206</v>
      </c>
      <c r="J32" s="156">
        <f t="shared" si="5"/>
        <v>0.21941160867949094</v>
      </c>
    </row>
    <row r="33" spans="1:10" x14ac:dyDescent="0.25">
      <c r="A33" s="340">
        <v>1932</v>
      </c>
      <c r="B33" s="16">
        <f t="shared" si="0"/>
        <v>0</v>
      </c>
      <c r="C33" s="17">
        <f t="shared" ref="C33:F33" si="29">0.1*C138/$B172</f>
        <v>0</v>
      </c>
      <c r="D33" s="17">
        <f t="shared" si="29"/>
        <v>2.7762890969676413E-3</v>
      </c>
      <c r="E33" s="17">
        <f t="shared" si="29"/>
        <v>1.3563637749483966E-2</v>
      </c>
      <c r="F33" s="17">
        <f t="shared" si="29"/>
        <v>4.7782780955654532E-2</v>
      </c>
      <c r="G33" s="17">
        <f t="shared" si="2"/>
        <v>8.6020690167010985E-2</v>
      </c>
      <c r="H33" s="17">
        <f t="shared" si="3"/>
        <v>0.27870451641819571</v>
      </c>
      <c r="I33" s="17">
        <f t="shared" si="4"/>
        <v>0.31284207591275243</v>
      </c>
      <c r="J33" s="156">
        <f t="shared" si="5"/>
        <v>0.25831000969993451</v>
      </c>
    </row>
    <row r="34" spans="1:10" x14ac:dyDescent="0.25">
      <c r="A34" s="340">
        <v>1937</v>
      </c>
      <c r="B34" s="16">
        <f t="shared" si="0"/>
        <v>0</v>
      </c>
      <c r="C34" s="17">
        <f>0.1*C139/$B173</f>
        <v>2.5831130916993949E-4</v>
      </c>
      <c r="D34" s="17">
        <f>0.1*D139/$B173</f>
        <v>6.4838999418973383E-3</v>
      </c>
      <c r="E34" s="17">
        <f>0.1*E139/$B173</f>
        <v>1.8551347441862282E-2</v>
      </c>
      <c r="F34" s="17">
        <f>0.1*F139/$B173</f>
        <v>5.5405519777150421E-2</v>
      </c>
      <c r="G34" s="17">
        <f t="shared" si="2"/>
        <v>9.3161004305997303E-2</v>
      </c>
      <c r="H34" s="17">
        <f t="shared" si="3"/>
        <v>0.30203915833853323</v>
      </c>
      <c r="I34" s="17">
        <f t="shared" si="4"/>
        <v>0.31201202507801412</v>
      </c>
      <c r="J34" s="156">
        <f t="shared" si="5"/>
        <v>0.2120887338073752</v>
      </c>
    </row>
    <row r="35" spans="1:10" x14ac:dyDescent="0.25">
      <c r="A35" s="375">
        <v>1942</v>
      </c>
      <c r="B35" s="16">
        <f t="shared" ref="B35:B38" si="30">0.5*B140/$B174</f>
        <v>0</v>
      </c>
      <c r="C35" s="17">
        <f t="shared" ref="C35:F35" si="31">0.1*C140/$B174</f>
        <v>0</v>
      </c>
      <c r="D35" s="17">
        <f t="shared" si="31"/>
        <v>5.3679870280058236E-5</v>
      </c>
      <c r="E35" s="17">
        <f t="shared" si="31"/>
        <v>8.0416427749331488E-3</v>
      </c>
      <c r="F35" s="17">
        <f t="shared" si="31"/>
        <v>3.9597473460460178E-2</v>
      </c>
      <c r="G35" s="17">
        <f t="shared" ref="G35:G38" si="32">0.05*G140/$B174</f>
        <v>7.2897759945191529E-2</v>
      </c>
      <c r="H35" s="17">
        <f t="shared" ref="H35:H38" si="33">0.04*H140/$B174</f>
        <v>0.27462705101797213</v>
      </c>
      <c r="I35" s="17">
        <f t="shared" ref="I35:I38" si="34">0.009*I140/$B174</f>
        <v>0.35096061691929803</v>
      </c>
      <c r="J35" s="156">
        <f t="shared" ref="J35:J38" si="35">0.001*J140/$B174</f>
        <v>0.2538217760118649</v>
      </c>
    </row>
    <row r="36" spans="1:10" x14ac:dyDescent="0.25">
      <c r="A36" s="440">
        <v>1947</v>
      </c>
      <c r="B36" s="16">
        <f t="shared" si="30"/>
        <v>0</v>
      </c>
      <c r="C36" s="17">
        <f t="shared" ref="C36:F36" si="36">0.1*C141/$B175</f>
        <v>1.1794770464360715E-3</v>
      </c>
      <c r="D36" s="17">
        <f t="shared" si="36"/>
        <v>8.7974281227024415E-3</v>
      </c>
      <c r="E36" s="17">
        <f t="shared" si="36"/>
        <v>2.4405302187735237E-2</v>
      </c>
      <c r="F36" s="17">
        <f t="shared" si="36"/>
        <v>7.1139422655301668E-2</v>
      </c>
      <c r="G36" s="17">
        <f t="shared" si="32"/>
        <v>9.7549934798539351E-2</v>
      </c>
      <c r="H36" s="17">
        <f t="shared" si="33"/>
        <v>0.27716613444188737</v>
      </c>
      <c r="I36" s="17">
        <f t="shared" si="34"/>
        <v>0.30860886606876742</v>
      </c>
      <c r="J36" s="156">
        <f t="shared" si="35"/>
        <v>0.21115343467863038</v>
      </c>
    </row>
    <row r="37" spans="1:10" x14ac:dyDescent="0.25">
      <c r="A37" s="340">
        <v>1952</v>
      </c>
      <c r="B37" s="16">
        <f t="shared" si="30"/>
        <v>0</v>
      </c>
      <c r="C37" s="17">
        <f t="shared" ref="C37:F37" si="37">0.1*C142/$B176</f>
        <v>0</v>
      </c>
      <c r="D37" s="17">
        <f t="shared" si="37"/>
        <v>3.7953149869100183E-3</v>
      </c>
      <c r="E37" s="17">
        <f t="shared" si="37"/>
        <v>2.1962457324918791E-2</v>
      </c>
      <c r="F37" s="17">
        <f t="shared" si="37"/>
        <v>7.7359207873343078E-2</v>
      </c>
      <c r="G37" s="17">
        <f t="shared" si="32"/>
        <v>0.11376670074044368</v>
      </c>
      <c r="H37" s="17">
        <f t="shared" si="33"/>
        <v>0.28987605627934909</v>
      </c>
      <c r="I37" s="17">
        <f t="shared" si="34"/>
        <v>0.27315139247695719</v>
      </c>
      <c r="J37" s="156">
        <f t="shared" si="35"/>
        <v>0.22008887031807808</v>
      </c>
    </row>
    <row r="38" spans="1:10" x14ac:dyDescent="0.25">
      <c r="A38" s="440">
        <v>1957</v>
      </c>
      <c r="B38" s="16">
        <f t="shared" si="30"/>
        <v>0</v>
      </c>
      <c r="C38" s="17">
        <f t="shared" ref="C38:F38" si="38">0.1*C143/$B177</f>
        <v>4.66545250772999E-4</v>
      </c>
      <c r="D38" s="17">
        <f t="shared" si="38"/>
        <v>6.5450634882311043E-3</v>
      </c>
      <c r="E38" s="17">
        <f t="shared" si="38"/>
        <v>2.7337334460140333E-2</v>
      </c>
      <c r="F38" s="17">
        <f t="shared" si="38"/>
        <v>8.3078182457365715E-2</v>
      </c>
      <c r="G38" s="17">
        <f t="shared" si="32"/>
        <v>0.11346866001251801</v>
      </c>
      <c r="H38" s="17">
        <f t="shared" si="33"/>
        <v>0.29105578615377303</v>
      </c>
      <c r="I38" s="17">
        <f t="shared" si="34"/>
        <v>0.31539960650303162</v>
      </c>
      <c r="J38" s="156">
        <f t="shared" si="35"/>
        <v>0.16264882167416728</v>
      </c>
    </row>
    <row r="39" spans="1:10" x14ac:dyDescent="0.25">
      <c r="A39" s="340">
        <v>1962</v>
      </c>
      <c r="B39" s="16"/>
      <c r="C39" s="17"/>
      <c r="D39" s="17"/>
      <c r="E39" s="17"/>
      <c r="F39" s="17"/>
      <c r="G39" s="17"/>
      <c r="H39" s="17"/>
      <c r="I39" s="17"/>
      <c r="J39" s="156"/>
    </row>
    <row r="40" spans="1:10" x14ac:dyDescent="0.25">
      <c r="A40" s="594"/>
      <c r="B40" s="559" t="s">
        <v>219</v>
      </c>
      <c r="C40" s="557"/>
      <c r="D40" s="557"/>
      <c r="E40" s="557"/>
      <c r="F40" s="558"/>
      <c r="G40" s="558"/>
      <c r="H40" s="558"/>
      <c r="I40" s="558"/>
      <c r="J40" s="563"/>
    </row>
    <row r="41" spans="1:10" x14ac:dyDescent="0.25">
      <c r="A41" s="595"/>
      <c r="B41" s="561"/>
      <c r="C41" s="508"/>
      <c r="D41" s="508"/>
      <c r="E41" s="508"/>
      <c r="F41" s="508"/>
      <c r="G41" s="508"/>
      <c r="H41" s="508"/>
      <c r="I41" s="508"/>
      <c r="J41" s="564"/>
    </row>
    <row r="42" spans="1:10" x14ac:dyDescent="0.25">
      <c r="A42" s="596"/>
      <c r="B42" s="12" t="s">
        <v>220</v>
      </c>
      <c r="C42" s="11" t="s">
        <v>221</v>
      </c>
      <c r="D42" s="11" t="s">
        <v>222</v>
      </c>
      <c r="E42" s="11" t="s">
        <v>223</v>
      </c>
      <c r="F42" s="11" t="s">
        <v>224</v>
      </c>
      <c r="G42" s="11" t="s">
        <v>225</v>
      </c>
      <c r="H42" s="11" t="s">
        <v>226</v>
      </c>
      <c r="I42" s="11" t="s">
        <v>179</v>
      </c>
      <c r="J42" s="155" t="s">
        <v>48</v>
      </c>
    </row>
    <row r="43" spans="1:10" x14ac:dyDescent="0.25">
      <c r="A43" s="329">
        <v>1807</v>
      </c>
      <c r="B43" s="16">
        <f>SUM(B9:$J9)</f>
        <v>0.99999999999999989</v>
      </c>
      <c r="C43" s="16">
        <f>SUM(C9:$J9)</f>
        <v>0.99999999999999989</v>
      </c>
      <c r="D43" s="16">
        <f>SUM(D9:$J9)</f>
        <v>0.99999999999999989</v>
      </c>
      <c r="E43" s="16">
        <f>SUM(E9:$J9)</f>
        <v>0.99996498582707016</v>
      </c>
      <c r="F43" s="16">
        <f>SUM(F9:$J9)</f>
        <v>0.9966819924396485</v>
      </c>
      <c r="G43" s="16">
        <f>SUM(G9:$J9)</f>
        <v>0.96165663659093248</v>
      </c>
      <c r="H43" s="16">
        <f>SUM(H9:$J9)</f>
        <v>0.85929782112539266</v>
      </c>
      <c r="I43" s="16">
        <f>SUM(I9:$J9)</f>
        <v>0.49310246926207568</v>
      </c>
      <c r="J43" s="173">
        <f>SUM(J9:$J9)</f>
        <v>0.13256959926790893</v>
      </c>
    </row>
    <row r="44" spans="1:10" x14ac:dyDescent="0.25">
      <c r="A44" s="329">
        <v>1812</v>
      </c>
      <c r="B44" s="16">
        <f>SUM(B10:$J10)</f>
        <v>1</v>
      </c>
      <c r="C44" s="16">
        <f>SUM(C10:$J10)</f>
        <v>1</v>
      </c>
      <c r="D44" s="16">
        <f>SUM(D10:$J10)</f>
        <v>1</v>
      </c>
      <c r="E44" s="16">
        <f>SUM(E10:$J10)</f>
        <v>0.99969493840210877</v>
      </c>
      <c r="F44" s="16">
        <f>SUM(F10:$J10)</f>
        <v>0.99552669862243159</v>
      </c>
      <c r="G44" s="16">
        <f>SUM(G10:$J10)</f>
        <v>0.95807063546555882</v>
      </c>
      <c r="H44" s="16">
        <f>SUM(H10:$J10)</f>
        <v>0.85562726776227538</v>
      </c>
      <c r="I44" s="16">
        <f>SUM(I10:$J10)</f>
        <v>0.50061522529303115</v>
      </c>
      <c r="J44" s="173">
        <f>SUM(J10:$J10)</f>
        <v>0.15693418683087673</v>
      </c>
    </row>
    <row r="45" spans="1:10" x14ac:dyDescent="0.25">
      <c r="A45" s="329">
        <v>1817</v>
      </c>
      <c r="B45" s="16">
        <f>SUM(B11:$J11)</f>
        <v>0.99999999999999989</v>
      </c>
      <c r="C45" s="16">
        <f>SUM(C11:$J11)</f>
        <v>0.99999999999999989</v>
      </c>
      <c r="D45" s="16">
        <f>SUM(D11:$J11)</f>
        <v>0.99999999999999989</v>
      </c>
      <c r="E45" s="16">
        <f>SUM(E11:$J11)</f>
        <v>0.99999999999999989</v>
      </c>
      <c r="F45" s="16">
        <f>SUM(F11:$J11)</f>
        <v>0.99872431773625103</v>
      </c>
      <c r="G45" s="16">
        <f>SUM(G11:$J11)</f>
        <v>0.97746158246066583</v>
      </c>
      <c r="H45" s="16">
        <f>SUM(H11:$J11)</f>
        <v>0.89741449120701355</v>
      </c>
      <c r="I45" s="16">
        <f>SUM(I11:$J11)</f>
        <v>0.5806980369819239</v>
      </c>
      <c r="J45" s="173">
        <f>SUM(J11:$J11)</f>
        <v>0.23247734709226317</v>
      </c>
    </row>
    <row r="46" spans="1:10" x14ac:dyDescent="0.25">
      <c r="A46" s="329">
        <v>1822</v>
      </c>
      <c r="B46" s="16">
        <f>SUM(B12:$J12)</f>
        <v>0.99999999999999989</v>
      </c>
      <c r="C46" s="16">
        <f>SUM(C12:$J12)</f>
        <v>0.99999999999999989</v>
      </c>
      <c r="D46" s="16">
        <f>SUM(D12:$J12)</f>
        <v>0.99999999999999989</v>
      </c>
      <c r="E46" s="16">
        <f>SUM(E12:$J12)</f>
        <v>0.99999999999999989</v>
      </c>
      <c r="F46" s="16">
        <f>SUM(F12:$J12)</f>
        <v>0.99823884615365543</v>
      </c>
      <c r="G46" s="16">
        <f>SUM(G12:$J12)</f>
        <v>0.97497061419309683</v>
      </c>
      <c r="H46" s="16">
        <f>SUM(H12:$J12)</f>
        <v>0.89596280886688218</v>
      </c>
      <c r="I46" s="16">
        <f>SUM(I12:$J12)</f>
        <v>0.58446547564124729</v>
      </c>
      <c r="J46" s="173">
        <f>SUM(J12:$J12)</f>
        <v>0.28546899103609003</v>
      </c>
    </row>
    <row r="47" spans="1:10" x14ac:dyDescent="0.25">
      <c r="A47" s="329">
        <v>1827</v>
      </c>
      <c r="B47" s="16">
        <f>SUM(B13:$J13)</f>
        <v>0.99999999999999989</v>
      </c>
      <c r="C47" s="16">
        <f>SUM(C13:$J13)</f>
        <v>0.99999999999999989</v>
      </c>
      <c r="D47" s="16">
        <f>SUM(D13:$J13)</f>
        <v>0.99999999999999989</v>
      </c>
      <c r="E47" s="16">
        <f>SUM(E13:$J13)</f>
        <v>0.99999999999999989</v>
      </c>
      <c r="F47" s="16">
        <f>SUM(F13:$J13)</f>
        <v>0.99884162270535237</v>
      </c>
      <c r="G47" s="16">
        <f>SUM(G13:$J13)</f>
        <v>0.97434378709099023</v>
      </c>
      <c r="H47" s="16">
        <f>SUM(H13:$J13)</f>
        <v>0.88321771008028971</v>
      </c>
      <c r="I47" s="16">
        <f>SUM(I13:$J13)</f>
        <v>0.50271241917708276</v>
      </c>
      <c r="J47" s="173">
        <f>SUM(J13:$J13)</f>
        <v>0.15471117793761172</v>
      </c>
    </row>
    <row r="48" spans="1:10" x14ac:dyDescent="0.25">
      <c r="A48" s="329">
        <v>1832</v>
      </c>
      <c r="B48" s="16">
        <f>SUM(B14:$J14)</f>
        <v>1</v>
      </c>
      <c r="C48" s="16">
        <f>SUM(C14:$J14)</f>
        <v>1</v>
      </c>
      <c r="D48" s="16">
        <f>SUM(D14:$J14)</f>
        <v>1</v>
      </c>
      <c r="E48" s="16">
        <f>SUM(E14:$J14)</f>
        <v>1</v>
      </c>
      <c r="F48" s="16">
        <f>SUM(F14:$J14)</f>
        <v>0.99982776465956102</v>
      </c>
      <c r="G48" s="16">
        <f>SUM(G14:$J14)</f>
        <v>0.98821204106802762</v>
      </c>
      <c r="H48" s="16">
        <f>SUM(H14:$J14)</f>
        <v>0.9160809884591532</v>
      </c>
      <c r="I48" s="16">
        <f>SUM(I14:$J14)</f>
        <v>0.54270455357411995</v>
      </c>
      <c r="J48" s="173">
        <f>SUM(J14:$J14)</f>
        <v>0.15382231969434126</v>
      </c>
    </row>
    <row r="49" spans="1:10" x14ac:dyDescent="0.25">
      <c r="A49" s="329">
        <v>1837</v>
      </c>
      <c r="B49" s="16">
        <f>SUM(B15:$J15)</f>
        <v>0.99999999999999978</v>
      </c>
      <c r="C49" s="16">
        <f>SUM(C15:$J15)</f>
        <v>0.99999999999999978</v>
      </c>
      <c r="D49" s="16">
        <f>SUM(D15:$J15)</f>
        <v>0.99999999999999978</v>
      </c>
      <c r="E49" s="16">
        <f>SUM(E15:$J15)</f>
        <v>0.99999999999999978</v>
      </c>
      <c r="F49" s="16">
        <f>SUM(F15:$J15)</f>
        <v>0.99852400411927089</v>
      </c>
      <c r="G49" s="16">
        <f>SUM(G15:$J15)</f>
        <v>0.97671335426262562</v>
      </c>
      <c r="H49" s="16">
        <f>SUM(H15:$J15)</f>
        <v>0.88928866314783328</v>
      </c>
      <c r="I49" s="16">
        <f>SUM(I15:$J15)</f>
        <v>0.50817271682929421</v>
      </c>
      <c r="J49" s="173">
        <f>SUM(J15:$J15)</f>
        <v>0.15714553045348603</v>
      </c>
    </row>
    <row r="50" spans="1:10" x14ac:dyDescent="0.25">
      <c r="A50" s="329">
        <v>1842</v>
      </c>
      <c r="B50" s="16">
        <f>SUM(B16:$J16)</f>
        <v>0.99999999999999978</v>
      </c>
      <c r="C50" s="16">
        <f>SUM(C16:$J16)</f>
        <v>0.99999999999999978</v>
      </c>
      <c r="D50" s="16">
        <f>SUM(D16:$J16)</f>
        <v>0.99999999999999978</v>
      </c>
      <c r="E50" s="16">
        <f>SUM(E16:$J16)</f>
        <v>0.99999999999999978</v>
      </c>
      <c r="F50" s="16">
        <f>SUM(F16:$J16)</f>
        <v>0.99934618120811236</v>
      </c>
      <c r="G50" s="16">
        <f>SUM(G16:$J16)</f>
        <v>0.98252721715333058</v>
      </c>
      <c r="H50" s="16">
        <f>SUM(H16:$J16)</f>
        <v>0.91358535146473963</v>
      </c>
      <c r="I50" s="16">
        <f>SUM(I16:$J16)</f>
        <v>0.59407802965291256</v>
      </c>
      <c r="J50" s="173">
        <f>SUM(J16:$J16)</f>
        <v>0.22430184986189228</v>
      </c>
    </row>
    <row r="51" spans="1:10" x14ac:dyDescent="0.25">
      <c r="A51" s="329">
        <v>1847</v>
      </c>
      <c r="B51" s="16">
        <f>SUM(B17:$J17)</f>
        <v>0.99999999999999989</v>
      </c>
      <c r="C51" s="16">
        <f>SUM(C17:$J17)</f>
        <v>0.99999999999999989</v>
      </c>
      <c r="D51" s="16">
        <f>SUM(D17:$J17)</f>
        <v>0.99999999999999989</v>
      </c>
      <c r="E51" s="16">
        <f>SUM(E17:$J17)</f>
        <v>0.99999999999999989</v>
      </c>
      <c r="F51" s="16">
        <f>SUM(F17:$J17)</f>
        <v>0.99930996478048451</v>
      </c>
      <c r="G51" s="16">
        <f>SUM(G17:$J17)</f>
        <v>0.98255574742743712</v>
      </c>
      <c r="H51" s="16">
        <f>SUM(H17:$J17)</f>
        <v>0.91054529333323997</v>
      </c>
      <c r="I51" s="16">
        <f>SUM(I17:$J17)</f>
        <v>0.56893018812650042</v>
      </c>
      <c r="J51" s="173">
        <f>SUM(J17:$J17)</f>
        <v>0.22573786472778537</v>
      </c>
    </row>
    <row r="52" spans="1:10" x14ac:dyDescent="0.25">
      <c r="A52" s="329">
        <v>1852</v>
      </c>
      <c r="B52" s="16">
        <f>SUM(B18:$J18)</f>
        <v>0.99999999999999989</v>
      </c>
      <c r="C52" s="16">
        <f>SUM(C18:$J18)</f>
        <v>0.99999999999999989</v>
      </c>
      <c r="D52" s="16">
        <f>SUM(D18:$J18)</f>
        <v>0.99999999999999989</v>
      </c>
      <c r="E52" s="16">
        <f>SUM(E18:$J18)</f>
        <v>0.99999999999999989</v>
      </c>
      <c r="F52" s="16">
        <f>SUM(F18:$J18)</f>
        <v>0.99887715374432451</v>
      </c>
      <c r="G52" s="16">
        <f>SUM(G18:$J18)</f>
        <v>0.97728032464392378</v>
      </c>
      <c r="H52" s="16">
        <f>SUM(H18:$J18)</f>
        <v>0.90852488498301598</v>
      </c>
      <c r="I52" s="16">
        <f>SUM(I18:$J18)</f>
        <v>0.59293367555488352</v>
      </c>
      <c r="J52" s="173">
        <f>SUM(J18:$J18)</f>
        <v>0.21955569724784244</v>
      </c>
    </row>
    <row r="53" spans="1:10" x14ac:dyDescent="0.25">
      <c r="A53" s="329">
        <v>1857</v>
      </c>
      <c r="B53" s="16">
        <f>SUM(B19:$J19)</f>
        <v>0.99999999999999978</v>
      </c>
      <c r="C53" s="16">
        <f>SUM(C19:$J19)</f>
        <v>0.99999999999999978</v>
      </c>
      <c r="D53" s="16">
        <f>SUM(D19:$J19)</f>
        <v>0.99999999999999978</v>
      </c>
      <c r="E53" s="16">
        <f>SUM(E19:$J19)</f>
        <v>0.99997809253630554</v>
      </c>
      <c r="F53" s="16">
        <f>SUM(F19:$J19)</f>
        <v>0.99760996903302424</v>
      </c>
      <c r="G53" s="16">
        <f>SUM(G19:$J19)</f>
        <v>0.97136067307324736</v>
      </c>
      <c r="H53" s="16">
        <f>SUM(H19:$J19)</f>
        <v>0.89144530426249791</v>
      </c>
      <c r="I53" s="16">
        <f>SUM(I19:$J19)</f>
        <v>0.5267208126629378</v>
      </c>
      <c r="J53" s="173">
        <f>SUM(J19:$J19)</f>
        <v>0.13617803846745782</v>
      </c>
    </row>
    <row r="54" spans="1:10" x14ac:dyDescent="0.25">
      <c r="A54" s="329">
        <v>1862</v>
      </c>
      <c r="B54" s="16">
        <f>SUM(B20:$J20)</f>
        <v>0.99999999999999978</v>
      </c>
      <c r="C54" s="16">
        <f>SUM(C20:$J20)</f>
        <v>0.99999999999999978</v>
      </c>
      <c r="D54" s="16">
        <f>SUM(D20:$J20)</f>
        <v>0.99999999999999978</v>
      </c>
      <c r="E54" s="16">
        <f>SUM(E20:$J20)</f>
        <v>0.99999999999999978</v>
      </c>
      <c r="F54" s="16">
        <f>SUM(F20:$J20)</f>
        <v>0.99814867401093121</v>
      </c>
      <c r="G54" s="16">
        <f>SUM(G20:$J20)</f>
        <v>0.97035144417637265</v>
      </c>
      <c r="H54" s="16">
        <f>SUM(H20:$J20)</f>
        <v>0.89192373852329887</v>
      </c>
      <c r="I54" s="16">
        <f>SUM(I20:$J20)</f>
        <v>0.55129027196139913</v>
      </c>
      <c r="J54" s="173">
        <f>SUM(J20:$J20)</f>
        <v>0.19999446120204331</v>
      </c>
    </row>
    <row r="55" spans="1:10" x14ac:dyDescent="0.25">
      <c r="A55" s="329">
        <v>1867</v>
      </c>
      <c r="B55" s="16">
        <f>SUM(B21:$J21)</f>
        <v>0.99999999999999989</v>
      </c>
      <c r="C55" s="16">
        <f>SUM(C21:$J21)</f>
        <v>0.99999999999999989</v>
      </c>
      <c r="D55" s="16">
        <f>SUM(D21:$J21)</f>
        <v>0.99999999999999989</v>
      </c>
      <c r="E55" s="16">
        <f>SUM(E21:$J21)</f>
        <v>0.99999999999999989</v>
      </c>
      <c r="F55" s="16">
        <f>SUM(F21:$J21)</f>
        <v>0.99890021017347952</v>
      </c>
      <c r="G55" s="16">
        <f>SUM(G21:$J21)</f>
        <v>0.97592407807369919</v>
      </c>
      <c r="H55" s="16">
        <f>SUM(H21:$J21)</f>
        <v>0.90454245461278993</v>
      </c>
      <c r="I55" s="16">
        <f>SUM(I21:$J21)</f>
        <v>0.56742958816874733</v>
      </c>
      <c r="J55" s="173">
        <f>SUM(J21:$J21)</f>
        <v>0.18236908054197162</v>
      </c>
    </row>
    <row r="56" spans="1:10" x14ac:dyDescent="0.25">
      <c r="A56" s="329">
        <v>1872</v>
      </c>
      <c r="B56" s="16">
        <f>SUM(B22:$J22)</f>
        <v>0.99999999999999967</v>
      </c>
      <c r="C56" s="16">
        <f>SUM(C22:$J22)</f>
        <v>0.99999999999999967</v>
      </c>
      <c r="D56" s="16">
        <f>SUM(D22:$J22)</f>
        <v>0.99999999999999967</v>
      </c>
      <c r="E56" s="16">
        <f>SUM(E22:$J22)</f>
        <v>0.99999999999999967</v>
      </c>
      <c r="F56" s="16">
        <f>SUM(F22:$J22)</f>
        <v>0.997737318475441</v>
      </c>
      <c r="G56" s="16">
        <f>SUM(G22:$J22)</f>
        <v>0.96593464542252128</v>
      </c>
      <c r="H56" s="16">
        <f>SUM(H22:$J22)</f>
        <v>0.87555832786514598</v>
      </c>
      <c r="I56" s="16">
        <f>SUM(I22:$J22)</f>
        <v>0.52113588655184717</v>
      </c>
      <c r="J56" s="173">
        <f>SUM(J22:$J22)</f>
        <v>0.18416817701383326</v>
      </c>
    </row>
    <row r="57" spans="1:10" x14ac:dyDescent="0.25">
      <c r="A57" s="329">
        <v>1877</v>
      </c>
      <c r="B57" s="16">
        <f>SUM(B23:$J23)</f>
        <v>0.99999999999999978</v>
      </c>
      <c r="C57" s="16">
        <f>SUM(C23:$J23)</f>
        <v>0.99999999999999978</v>
      </c>
      <c r="D57" s="16">
        <f>SUM(D23:$J23)</f>
        <v>0.99999999999999978</v>
      </c>
      <c r="E57" s="16">
        <f>SUM(E23:$J23)</f>
        <v>0.99999999999999978</v>
      </c>
      <c r="F57" s="16">
        <f>SUM(F23:$J23)</f>
        <v>0.99768963532236654</v>
      </c>
      <c r="G57" s="16">
        <f>SUM(G23:$J23)</f>
        <v>0.96748538029615883</v>
      </c>
      <c r="H57" s="16">
        <f>SUM(H23:$J23)</f>
        <v>0.88807924849629083</v>
      </c>
      <c r="I57" s="16">
        <f>SUM(I23:$J23)</f>
        <v>0.58391686712623281</v>
      </c>
      <c r="J57" s="173">
        <f>SUM(J23:$J23)</f>
        <v>0.24311622876343994</v>
      </c>
    </row>
    <row r="58" spans="1:10" x14ac:dyDescent="0.25">
      <c r="A58" s="329">
        <v>1882</v>
      </c>
      <c r="B58" s="16">
        <f>SUM(B24:$J24)</f>
        <v>0.99999999999999989</v>
      </c>
      <c r="C58" s="16">
        <f>SUM(C24:$J24)</f>
        <v>0.99999999999999989</v>
      </c>
      <c r="D58" s="16">
        <f>SUM(D24:$J24)</f>
        <v>0.99999999999999989</v>
      </c>
      <c r="E58" s="16">
        <f>SUM(E24:$J24)</f>
        <v>0.99999999999999989</v>
      </c>
      <c r="F58" s="16">
        <f>SUM(F24:$J24)</f>
        <v>0.99913579257419805</v>
      </c>
      <c r="G58" s="16">
        <f>SUM(G24:$J24)</f>
        <v>0.97658325944966318</v>
      </c>
      <c r="H58" s="16">
        <f>SUM(H24:$J24)</f>
        <v>0.89974251061396182</v>
      </c>
      <c r="I58" s="16">
        <f>SUM(I24:$J24)</f>
        <v>0.54836389546504116</v>
      </c>
      <c r="J58" s="173">
        <f>SUM(J24:$J24)</f>
        <v>0.17123221203027575</v>
      </c>
    </row>
    <row r="59" spans="1:10" x14ac:dyDescent="0.25">
      <c r="A59" s="329">
        <v>1887</v>
      </c>
      <c r="B59" s="16">
        <f>SUM(B25:$J25)</f>
        <v>0.99999999999999989</v>
      </c>
      <c r="C59" s="16">
        <f>SUM(C25:$J25)</f>
        <v>0.99999999999999989</v>
      </c>
      <c r="D59" s="16">
        <f>SUM(D25:$J25)</f>
        <v>0.99999999999999989</v>
      </c>
      <c r="E59" s="16">
        <f>SUM(E25:$J25)</f>
        <v>0.99997696374623191</v>
      </c>
      <c r="F59" s="16">
        <f>SUM(F25:$J25)</f>
        <v>0.99709809344107003</v>
      </c>
      <c r="G59" s="16">
        <f>SUM(G25:$J25)</f>
        <v>0.96369959599785249</v>
      </c>
      <c r="H59" s="16">
        <f>SUM(H25:$J25)</f>
        <v>0.87424616444196368</v>
      </c>
      <c r="I59" s="16">
        <f>SUM(I25:$J25)</f>
        <v>0.53541352786175833</v>
      </c>
      <c r="J59" s="173">
        <f>SUM(J25:$J25)</f>
        <v>0.19388272858712299</v>
      </c>
    </row>
    <row r="60" spans="1:10" x14ac:dyDescent="0.25">
      <c r="A60" s="329">
        <v>1892</v>
      </c>
      <c r="B60" s="16">
        <f>SUM(B26:$J26)</f>
        <v>0.99999999999999978</v>
      </c>
      <c r="C60" s="16">
        <f>SUM(C26:$J26)</f>
        <v>0.99999999999999978</v>
      </c>
      <c r="D60" s="16">
        <f>SUM(D26:$J26)</f>
        <v>0.99999999999999978</v>
      </c>
      <c r="E60" s="16">
        <f>SUM(E26:$J26)</f>
        <v>0.99999999999999978</v>
      </c>
      <c r="F60" s="16">
        <f>SUM(F26:$J26)</f>
        <v>0.99932832106573755</v>
      </c>
      <c r="G60" s="16">
        <f>SUM(G26:$J26)</f>
        <v>0.98258040534265501</v>
      </c>
      <c r="H60" s="16">
        <f>SUM(H26:$J26)</f>
        <v>0.9200295799035858</v>
      </c>
      <c r="I60" s="16">
        <f>SUM(I26:$J26)</f>
        <v>0.63528889562929081</v>
      </c>
      <c r="J60" s="173">
        <f>SUM(J26:$J26)</f>
        <v>0.30427063442004704</v>
      </c>
    </row>
    <row r="61" spans="1:10" x14ac:dyDescent="0.25">
      <c r="A61" s="329">
        <v>1897</v>
      </c>
      <c r="B61" s="16">
        <f>SUM(B27:$J27)</f>
        <v>0.99999999999999978</v>
      </c>
      <c r="C61" s="16">
        <f>SUM(C27:$J27)</f>
        <v>0.99999999999999978</v>
      </c>
      <c r="D61" s="16">
        <f>SUM(D27:$J27)</f>
        <v>0.99999999999999978</v>
      </c>
      <c r="E61" s="16">
        <f>SUM(E27:$J27)</f>
        <v>0.99999999999999978</v>
      </c>
      <c r="F61" s="16">
        <f>SUM(F27:$J27)</f>
        <v>0.99938493521632066</v>
      </c>
      <c r="G61" s="16">
        <f>SUM(G27:$J27)</f>
        <v>0.98462381390958065</v>
      </c>
      <c r="H61" s="16">
        <f>SUM(H27:$J27)</f>
        <v>0.92136141712591413</v>
      </c>
      <c r="I61" s="16">
        <f>SUM(I27:$J27)</f>
        <v>0.60527730048290962</v>
      </c>
      <c r="J61" s="173">
        <f>SUM(J27:$J27)</f>
        <v>0.20894674564804278</v>
      </c>
    </row>
    <row r="62" spans="1:10" x14ac:dyDescent="0.25">
      <c r="A62" s="340">
        <v>1902</v>
      </c>
      <c r="B62" s="16">
        <f>SUM(B28:$J28)</f>
        <v>0.99999999999999978</v>
      </c>
      <c r="C62" s="16">
        <f>SUM(C28:$J28)</f>
        <v>0.99999999999999978</v>
      </c>
      <c r="D62" s="16">
        <f>SUM(D28:$J28)</f>
        <v>0.99999999999999978</v>
      </c>
      <c r="E62" s="16">
        <f>SUM(E28:$J28)</f>
        <v>0.99999999999999978</v>
      </c>
      <c r="F62" s="16">
        <f>SUM(F28:$J28)</f>
        <v>0.99880460391597659</v>
      </c>
      <c r="G62" s="16">
        <f>SUM(G28:$J28)</f>
        <v>0.98193969354752175</v>
      </c>
      <c r="H62" s="16">
        <f>SUM(H28:$J28)</f>
        <v>0.92318181352204609</v>
      </c>
      <c r="I62" s="16">
        <f>SUM(I28:$J28)</f>
        <v>0.63026333218870911</v>
      </c>
      <c r="J62" s="173">
        <f>SUM(J28:$J28)</f>
        <v>0.25291252099244999</v>
      </c>
    </row>
    <row r="63" spans="1:10" x14ac:dyDescent="0.25">
      <c r="A63" s="340">
        <v>1907</v>
      </c>
      <c r="B63" s="16">
        <f>SUM(B29:$J29)</f>
        <v>0.99999999999999967</v>
      </c>
      <c r="C63" s="16">
        <f>SUM(C29:$J29)</f>
        <v>0.99999999999999967</v>
      </c>
      <c r="D63" s="16">
        <f>SUM(D29:$J29)</f>
        <v>0.99999999999999967</v>
      </c>
      <c r="E63" s="16">
        <f>SUM(E29:$J29)</f>
        <v>0.99999999999999967</v>
      </c>
      <c r="F63" s="16">
        <f>SUM(F29:$J29)</f>
        <v>0.99899513904461212</v>
      </c>
      <c r="G63" s="16">
        <f>SUM(G29:$J29)</f>
        <v>0.98374031774973536</v>
      </c>
      <c r="H63" s="16">
        <f>SUM(H29:$J29)</f>
        <v>0.93035765506627455</v>
      </c>
      <c r="I63" s="16">
        <f>SUM(I29:$J29)</f>
        <v>0.64538146437503674</v>
      </c>
      <c r="J63" s="173">
        <f>SUM(J29:$J29)</f>
        <v>0.26020126734346694</v>
      </c>
    </row>
    <row r="64" spans="1:10" x14ac:dyDescent="0.25">
      <c r="A64" s="277">
        <v>1912</v>
      </c>
      <c r="B64" s="16">
        <f>SUM(B30:$J30)</f>
        <v>0.99999999999999989</v>
      </c>
      <c r="C64" s="16">
        <f>SUM(C30:$J30)</f>
        <v>0.99999999999999989</v>
      </c>
      <c r="D64" s="16">
        <f>SUM(D30:$J30)</f>
        <v>0.99999999999999989</v>
      </c>
      <c r="E64" s="16">
        <f>SUM(E30:$J30)</f>
        <v>0.99999999999999989</v>
      </c>
      <c r="F64" s="16">
        <f>SUM(F30:$J30)</f>
        <v>0.99839698592050952</v>
      </c>
      <c r="G64" s="16">
        <f>SUM(G30:$J30)</f>
        <v>0.98148665669216517</v>
      </c>
      <c r="H64" s="16">
        <f>SUM(H30:$J30)</f>
        <v>0.92563070627933097</v>
      </c>
      <c r="I64" s="16">
        <f>SUM(I30:$J30)</f>
        <v>0.63592236032926241</v>
      </c>
      <c r="J64" s="173">
        <f>SUM(J30:$J30)</f>
        <v>0.25271149517552072</v>
      </c>
    </row>
    <row r="65" spans="1:10" x14ac:dyDescent="0.25">
      <c r="A65" s="277">
        <v>1922</v>
      </c>
      <c r="B65" s="16">
        <f>SUM(B31:$J31)</f>
        <v>0.99999999999999978</v>
      </c>
      <c r="C65" s="16">
        <f>SUM(C31:$J31)</f>
        <v>0.99999999999999978</v>
      </c>
      <c r="D65" s="16">
        <f>SUM(D31:$J31)</f>
        <v>0.99999999999999978</v>
      </c>
      <c r="E65" s="16">
        <f>SUM(E31:$J31)</f>
        <v>0.9997612240958853</v>
      </c>
      <c r="F65" s="16">
        <f>SUM(F31:$J31)</f>
        <v>0.99381348819063398</v>
      </c>
      <c r="G65" s="16">
        <f>SUM(G31:$J31)</f>
        <v>0.96054127405561496</v>
      </c>
      <c r="H65" s="16">
        <f>SUM(H31:$J31)</f>
        <v>0.88967904155318434</v>
      </c>
      <c r="I65" s="16">
        <f>SUM(I31:$J31)</f>
        <v>0.6044637277312872</v>
      </c>
      <c r="J65" s="173">
        <f>SUM(J31:$J31)</f>
        <v>0.26937989171516868</v>
      </c>
    </row>
    <row r="66" spans="1:10" x14ac:dyDescent="0.25">
      <c r="A66" s="277">
        <v>1927</v>
      </c>
      <c r="B66" s="16">
        <f>SUM(B32:$J32)</f>
        <v>0.99999999999999978</v>
      </c>
      <c r="C66" s="16">
        <f>SUM(C32:$J32)</f>
        <v>0.99999999999999978</v>
      </c>
      <c r="D66" s="16">
        <f>SUM(D32:$J32)</f>
        <v>0.99999999999999978</v>
      </c>
      <c r="E66" s="16">
        <f>SUM(E32:$J32)</f>
        <v>0.99927732969833605</v>
      </c>
      <c r="F66" s="16">
        <f>SUM(F32:$J32)</f>
        <v>0.99038877001726588</v>
      </c>
      <c r="G66" s="16">
        <f>SUM(G32:$J32)</f>
        <v>0.95212386542645666</v>
      </c>
      <c r="H66" s="16">
        <f>SUM(H32:$J32)</f>
        <v>0.87434456427184826</v>
      </c>
      <c r="I66" s="16">
        <f>SUM(I32:$J32)</f>
        <v>0.57319925158188301</v>
      </c>
      <c r="J66" s="173">
        <f>SUM(J32:$J32)</f>
        <v>0.21941160867949094</v>
      </c>
    </row>
    <row r="67" spans="1:10" x14ac:dyDescent="0.25">
      <c r="A67" s="277">
        <v>1932</v>
      </c>
      <c r="B67" s="16">
        <f>SUM(B33:$J33)</f>
        <v>0.99999999999999978</v>
      </c>
      <c r="C67" s="16">
        <f>SUM(C33:$J33)</f>
        <v>0.99999999999999978</v>
      </c>
      <c r="D67" s="16">
        <f>SUM(D33:$J33)</f>
        <v>0.99999999999999978</v>
      </c>
      <c r="E67" s="16">
        <f>SUM(E33:$J33)</f>
        <v>0.99722371090303219</v>
      </c>
      <c r="F67" s="16">
        <f>SUM(F33:$J33)</f>
        <v>0.98366007315354809</v>
      </c>
      <c r="G67" s="16">
        <f>SUM(G33:$J33)</f>
        <v>0.93587729219789351</v>
      </c>
      <c r="H67" s="16">
        <f>SUM(H33:$J33)</f>
        <v>0.84985660203088265</v>
      </c>
      <c r="I67" s="16">
        <f>SUM(I33:$J33)</f>
        <v>0.57115208561268693</v>
      </c>
      <c r="J67" s="173">
        <f>SUM(J33:$J33)</f>
        <v>0.25831000969993451</v>
      </c>
    </row>
    <row r="68" spans="1:10" x14ac:dyDescent="0.25">
      <c r="A68" s="277">
        <v>1937</v>
      </c>
      <c r="B68" s="16">
        <f>SUM(B34:$J34)</f>
        <v>0.99999999999999978</v>
      </c>
      <c r="C68" s="16">
        <f>SUM(C34:$J34)</f>
        <v>0.99999999999999978</v>
      </c>
      <c r="D68" s="16">
        <f>SUM(D34:$J34)</f>
        <v>0.99974168869082991</v>
      </c>
      <c r="E68" s="16">
        <f>SUM(E34:$J34)</f>
        <v>0.99325778874893245</v>
      </c>
      <c r="F68" s="16">
        <f>SUM(F34:$J34)</f>
        <v>0.97470644130707029</v>
      </c>
      <c r="G68" s="16">
        <f>SUM(G34:$J34)</f>
        <v>0.91930092152991971</v>
      </c>
      <c r="H68" s="16">
        <f>SUM(H34:$J34)</f>
        <v>0.82613991722392255</v>
      </c>
      <c r="I68" s="16">
        <f>SUM(I34:$J34)</f>
        <v>0.52410075888538932</v>
      </c>
      <c r="J68" s="173">
        <f>SUM(J34:$J34)</f>
        <v>0.2120887338073752</v>
      </c>
    </row>
    <row r="69" spans="1:10" x14ac:dyDescent="0.25">
      <c r="A69" s="375">
        <v>1942</v>
      </c>
      <c r="B69" s="16">
        <f>SUM(B35:$J35)</f>
        <v>1</v>
      </c>
      <c r="C69" s="16">
        <f>SUM(C35:$J35)</f>
        <v>1</v>
      </c>
      <c r="D69" s="16">
        <f>SUM(D35:$J35)</f>
        <v>1</v>
      </c>
      <c r="E69" s="16">
        <f>SUM(E35:$J35)</f>
        <v>0.99994632012971985</v>
      </c>
      <c r="F69" s="16">
        <f>SUM(F35:$J35)</f>
        <v>0.99190467735478682</v>
      </c>
      <c r="G69" s="16">
        <f>SUM(G35:$J35)</f>
        <v>0.95230720389432655</v>
      </c>
      <c r="H69" s="16">
        <f>SUM(H35:$J35)</f>
        <v>0.87940944394913512</v>
      </c>
      <c r="I69" s="16">
        <f>SUM(I35:$J35)</f>
        <v>0.60478239293116287</v>
      </c>
      <c r="J69" s="173">
        <f>SUM(J35:$J35)</f>
        <v>0.2538217760118649</v>
      </c>
    </row>
    <row r="70" spans="1:10" x14ac:dyDescent="0.25">
      <c r="A70" s="440">
        <v>1947</v>
      </c>
      <c r="B70" s="16">
        <f>SUM(B36:$J36)</f>
        <v>0.99999999999999989</v>
      </c>
      <c r="C70" s="16">
        <f>SUM(C36:$J36)</f>
        <v>0.99999999999999989</v>
      </c>
      <c r="D70" s="16">
        <f>SUM(D36:$J36)</f>
        <v>0.99882052295356383</v>
      </c>
      <c r="E70" s="16">
        <f>SUM(E36:$J36)</f>
        <v>0.99002309483086137</v>
      </c>
      <c r="F70" s="16">
        <f>SUM(F36:$J36)</f>
        <v>0.96561779264312619</v>
      </c>
      <c r="G70" s="16">
        <f>SUM(G36:$J36)</f>
        <v>0.89447836998782448</v>
      </c>
      <c r="H70" s="16">
        <f>SUM(H36:$J36)</f>
        <v>0.79692843518928513</v>
      </c>
      <c r="I70" s="16">
        <f>SUM(I36:$J36)</f>
        <v>0.51976230074739782</v>
      </c>
      <c r="J70" s="173">
        <f>SUM(J36:$J36)</f>
        <v>0.21115343467863038</v>
      </c>
    </row>
    <row r="71" spans="1:10" x14ac:dyDescent="0.25">
      <c r="A71" s="440">
        <v>1952</v>
      </c>
      <c r="B71" s="16">
        <f>SUM(B37:$J37)</f>
        <v>0.99999999999999989</v>
      </c>
      <c r="C71" s="16">
        <f>SUM(C37:$J37)</f>
        <v>0.99999999999999989</v>
      </c>
      <c r="D71" s="16">
        <f>SUM(D37:$J37)</f>
        <v>0.99999999999999989</v>
      </c>
      <c r="E71" s="16">
        <f>SUM(E37:$J37)</f>
        <v>0.99620468501309001</v>
      </c>
      <c r="F71" s="16">
        <f>SUM(F37:$J37)</f>
        <v>0.97424222768817115</v>
      </c>
      <c r="G71" s="16">
        <f>SUM(G37:$J37)</f>
        <v>0.8968830198148281</v>
      </c>
      <c r="H71" s="16">
        <f>SUM(H37:$J37)</f>
        <v>0.78311631907438439</v>
      </c>
      <c r="I71" s="16">
        <f>SUM(I37:$J37)</f>
        <v>0.4932402627950353</v>
      </c>
      <c r="J71" s="173">
        <f>SUM(J37:$J37)</f>
        <v>0.22008887031807808</v>
      </c>
    </row>
    <row r="72" spans="1:10" x14ac:dyDescent="0.25">
      <c r="A72" s="440">
        <v>1957</v>
      </c>
      <c r="B72" s="16">
        <f>SUM(B38:$J38)</f>
        <v>1</v>
      </c>
      <c r="C72" s="16">
        <f>SUM(C38:$J38)</f>
        <v>1</v>
      </c>
      <c r="D72" s="16">
        <f>SUM(D38:$J38)</f>
        <v>0.99953345474922717</v>
      </c>
      <c r="E72" s="16">
        <f>SUM(E38:$J38)</f>
        <v>0.99298839126099603</v>
      </c>
      <c r="F72" s="16">
        <f>SUM(F38:$J38)</f>
        <v>0.96565105680085561</v>
      </c>
      <c r="G72" s="16">
        <f>SUM(G38:$J38)</f>
        <v>0.88257287434348997</v>
      </c>
      <c r="H72" s="16">
        <f>SUM(H38:$J38)</f>
        <v>0.76910421433097187</v>
      </c>
      <c r="I72" s="16">
        <f>SUM(I38:$J38)</f>
        <v>0.47804842817719889</v>
      </c>
      <c r="J72" s="173">
        <f>SUM(J38:$J38)</f>
        <v>0.16264882167416728</v>
      </c>
    </row>
    <row r="73" spans="1:10" x14ac:dyDescent="0.25">
      <c r="A73" s="440">
        <v>1962</v>
      </c>
      <c r="B73" s="16"/>
      <c r="C73" s="16"/>
      <c r="D73" s="16"/>
      <c r="E73" s="16"/>
      <c r="F73" s="16"/>
      <c r="G73" s="16"/>
      <c r="H73" s="16"/>
      <c r="I73" s="16"/>
      <c r="J73" s="173"/>
    </row>
    <row r="74" spans="1:10" x14ac:dyDescent="0.25">
      <c r="A74" s="594"/>
      <c r="B74" s="559" t="s">
        <v>49</v>
      </c>
      <c r="C74" s="557"/>
      <c r="D74" s="557"/>
      <c r="E74" s="557"/>
      <c r="F74" s="558"/>
      <c r="G74" s="558"/>
      <c r="H74" s="558"/>
      <c r="I74" s="558"/>
      <c r="J74" s="563"/>
    </row>
    <row r="75" spans="1:10" x14ac:dyDescent="0.25">
      <c r="A75" s="595"/>
      <c r="B75" s="561"/>
      <c r="C75" s="508"/>
      <c r="D75" s="508"/>
      <c r="E75" s="508"/>
      <c r="F75" s="508"/>
      <c r="G75" s="508"/>
      <c r="H75" s="508"/>
      <c r="I75" s="508"/>
      <c r="J75" s="564"/>
    </row>
    <row r="76" spans="1:10" x14ac:dyDescent="0.25">
      <c r="A76" s="596"/>
      <c r="B76" s="12" t="s">
        <v>51</v>
      </c>
      <c r="C76" s="11" t="s">
        <v>40</v>
      </c>
      <c r="D76" s="11" t="s">
        <v>33</v>
      </c>
      <c r="E76" s="11" t="s">
        <v>34</v>
      </c>
      <c r="F76" s="11" t="s">
        <v>35</v>
      </c>
      <c r="G76" s="11" t="s">
        <v>36</v>
      </c>
      <c r="H76" s="11" t="s">
        <v>37</v>
      </c>
      <c r="I76" s="11" t="s">
        <v>38</v>
      </c>
      <c r="J76" s="155" t="s">
        <v>39</v>
      </c>
    </row>
    <row r="77" spans="1:10" ht="3" customHeight="1" x14ac:dyDescent="0.25">
      <c r="A77" s="112" t="s">
        <v>594</v>
      </c>
      <c r="B77" s="14" t="s">
        <v>227</v>
      </c>
      <c r="C77" s="5" t="s">
        <v>209</v>
      </c>
      <c r="D77" s="5" t="s">
        <v>121</v>
      </c>
      <c r="E77" s="5" t="s">
        <v>122</v>
      </c>
      <c r="F77" s="5" t="s">
        <v>123</v>
      </c>
      <c r="G77" s="5" t="s">
        <v>124</v>
      </c>
      <c r="H77" s="9" t="s">
        <v>125</v>
      </c>
      <c r="I77" s="9" t="s">
        <v>126</v>
      </c>
      <c r="J77" s="113" t="s">
        <v>127</v>
      </c>
    </row>
    <row r="78" spans="1:10" x14ac:dyDescent="0.25">
      <c r="A78" s="319">
        <v>1807</v>
      </c>
      <c r="B78" s="50">
        <v>0</v>
      </c>
      <c r="C78" s="51">
        <v>0</v>
      </c>
      <c r="D78" s="25">
        <v>0</v>
      </c>
      <c r="E78" s="25">
        <v>31</v>
      </c>
      <c r="F78" s="25">
        <v>417</v>
      </c>
      <c r="G78" s="25">
        <v>4957</v>
      </c>
      <c r="H78" s="25">
        <v>19733</v>
      </c>
      <c r="I78" s="25">
        <v>101200</v>
      </c>
      <c r="J78" s="137">
        <v>474666</v>
      </c>
    </row>
    <row r="79" spans="1:10" x14ac:dyDescent="0.25">
      <c r="A79" s="319">
        <v>1812</v>
      </c>
      <c r="B79" s="50">
        <v>0</v>
      </c>
      <c r="C79" s="51">
        <v>0</v>
      </c>
      <c r="D79" s="25">
        <v>0</v>
      </c>
      <c r="E79" s="25">
        <v>78</v>
      </c>
      <c r="F79" s="25">
        <v>597</v>
      </c>
      <c r="G79" s="25">
        <v>5683</v>
      </c>
      <c r="H79" s="25">
        <v>22020</v>
      </c>
      <c r="I79" s="25">
        <v>121683</v>
      </c>
      <c r="J79" s="137">
        <v>668763</v>
      </c>
    </row>
    <row r="80" spans="1:10" x14ac:dyDescent="0.25">
      <c r="A80" s="319">
        <v>1817</v>
      </c>
      <c r="B80" s="50">
        <v>0</v>
      </c>
      <c r="C80" s="51">
        <v>0</v>
      </c>
      <c r="D80" s="25">
        <v>0</v>
      </c>
      <c r="E80" s="25">
        <v>0</v>
      </c>
      <c r="F80" s="25">
        <v>220</v>
      </c>
      <c r="G80" s="25">
        <v>3694</v>
      </c>
      <c r="H80" s="25">
        <v>18000</v>
      </c>
      <c r="I80" s="25">
        <v>112316</v>
      </c>
      <c r="J80" s="137">
        <v>617188</v>
      </c>
    </row>
    <row r="81" spans="1:10" x14ac:dyDescent="0.25">
      <c r="A81" s="319">
        <v>1822</v>
      </c>
      <c r="B81" s="50">
        <v>0</v>
      </c>
      <c r="C81" s="51">
        <v>0</v>
      </c>
      <c r="D81" s="25">
        <v>0</v>
      </c>
      <c r="E81" s="25">
        <v>0</v>
      </c>
      <c r="F81" s="25">
        <v>380</v>
      </c>
      <c r="G81" s="25">
        <v>5904</v>
      </c>
      <c r="H81" s="25">
        <v>24322</v>
      </c>
      <c r="I81" s="25">
        <v>145380</v>
      </c>
      <c r="J81" s="137">
        <v>601848</v>
      </c>
    </row>
    <row r="82" spans="1:10" x14ac:dyDescent="0.25">
      <c r="A82" s="319">
        <v>1827</v>
      </c>
      <c r="B82" s="50">
        <v>0</v>
      </c>
      <c r="C82" s="51">
        <v>0</v>
      </c>
      <c r="D82" s="25">
        <v>0</v>
      </c>
      <c r="E82" s="25">
        <v>0</v>
      </c>
      <c r="F82" s="25">
        <v>325</v>
      </c>
      <c r="G82" s="25">
        <v>7410</v>
      </c>
      <c r="H82" s="25">
        <v>32352</v>
      </c>
      <c r="I82" s="25">
        <v>200519</v>
      </c>
      <c r="J82" s="137">
        <v>766094</v>
      </c>
    </row>
    <row r="83" spans="1:10" x14ac:dyDescent="0.25">
      <c r="A83" s="319">
        <v>1832</v>
      </c>
      <c r="B83" s="50">
        <v>0</v>
      </c>
      <c r="C83" s="51">
        <v>0</v>
      </c>
      <c r="D83" s="25">
        <v>0</v>
      </c>
      <c r="E83" s="25">
        <v>0</v>
      </c>
      <c r="F83" s="25">
        <v>100</v>
      </c>
      <c r="G83" s="25">
        <v>3257</v>
      </c>
      <c r="H83" s="25">
        <v>24000</v>
      </c>
      <c r="I83" s="25">
        <v>172460</v>
      </c>
      <c r="J83" s="137">
        <v>642014</v>
      </c>
    </row>
    <row r="84" spans="1:10" x14ac:dyDescent="0.25">
      <c r="A84" s="319">
        <v>1837</v>
      </c>
      <c r="B84" s="50">
        <v>0</v>
      </c>
      <c r="C84" s="51">
        <v>0</v>
      </c>
      <c r="D84" s="25">
        <v>0</v>
      </c>
      <c r="E84" s="25">
        <v>0</v>
      </c>
      <c r="F84" s="25">
        <v>400</v>
      </c>
      <c r="G84" s="25">
        <v>6810</v>
      </c>
      <c r="H84" s="25">
        <v>34882</v>
      </c>
      <c r="I84" s="25">
        <v>232271</v>
      </c>
      <c r="J84" s="137">
        <v>911212</v>
      </c>
    </row>
    <row r="85" spans="1:10" x14ac:dyDescent="0.25">
      <c r="A85" s="319">
        <v>1842</v>
      </c>
      <c r="B85" s="50">
        <v>0</v>
      </c>
      <c r="C85" s="51">
        <v>0</v>
      </c>
      <c r="D85" s="25">
        <v>0</v>
      </c>
      <c r="E85" s="25">
        <v>0</v>
      </c>
      <c r="F85" s="25">
        <v>293</v>
      </c>
      <c r="G85" s="25">
        <v>6527</v>
      </c>
      <c r="H85" s="25">
        <v>34000</v>
      </c>
      <c r="I85" s="25">
        <v>262690</v>
      </c>
      <c r="J85" s="137">
        <v>1105776</v>
      </c>
    </row>
    <row r="86" spans="1:10" x14ac:dyDescent="0.25">
      <c r="A86" s="319">
        <v>1847</v>
      </c>
      <c r="B86" s="50">
        <v>0</v>
      </c>
      <c r="C86" s="51">
        <v>0</v>
      </c>
      <c r="D86" s="25">
        <v>0</v>
      </c>
      <c r="E86" s="25">
        <v>0</v>
      </c>
      <c r="F86" s="25">
        <v>311</v>
      </c>
      <c r="G86" s="25">
        <v>7320</v>
      </c>
      <c r="H86" s="25">
        <v>38500</v>
      </c>
      <c r="I86" s="25">
        <v>290000</v>
      </c>
      <c r="J86" s="137">
        <v>1082305</v>
      </c>
    </row>
    <row r="87" spans="1:10" x14ac:dyDescent="0.25">
      <c r="A87" s="319">
        <v>1852</v>
      </c>
      <c r="B87" s="50">
        <v>0</v>
      </c>
      <c r="C87" s="51">
        <v>0</v>
      </c>
      <c r="D87" s="25">
        <v>0</v>
      </c>
      <c r="E87" s="25">
        <v>0</v>
      </c>
      <c r="F87" s="25">
        <v>574</v>
      </c>
      <c r="G87" s="25">
        <v>8882</v>
      </c>
      <c r="H87" s="25">
        <v>36949</v>
      </c>
      <c r="I87" s="25">
        <v>309944</v>
      </c>
      <c r="J87" s="137">
        <v>1409758</v>
      </c>
    </row>
    <row r="88" spans="1:10" x14ac:dyDescent="0.25">
      <c r="A88" s="319">
        <v>1857</v>
      </c>
      <c r="B88" s="50">
        <v>0</v>
      </c>
      <c r="C88" s="51">
        <v>0</v>
      </c>
      <c r="D88" s="25">
        <v>0</v>
      </c>
      <c r="E88" s="25">
        <v>57</v>
      </c>
      <c r="F88" s="25">
        <v>1000</v>
      </c>
      <c r="G88" s="25">
        <v>11168</v>
      </c>
      <c r="H88" s="25">
        <v>48329</v>
      </c>
      <c r="I88" s="25">
        <v>378000</v>
      </c>
      <c r="J88" s="137">
        <v>1373514</v>
      </c>
    </row>
    <row r="89" spans="1:10" x14ac:dyDescent="0.25">
      <c r="A89" s="319">
        <v>1862</v>
      </c>
      <c r="B89" s="50">
        <v>0</v>
      </c>
      <c r="C89" s="51">
        <v>0</v>
      </c>
      <c r="D89" s="25">
        <v>0</v>
      </c>
      <c r="E89" s="25">
        <v>0</v>
      </c>
      <c r="F89" s="25">
        <v>1060</v>
      </c>
      <c r="G89" s="25">
        <v>13780</v>
      </c>
      <c r="H89" s="25">
        <v>54580</v>
      </c>
      <c r="I89" s="25">
        <v>378231</v>
      </c>
      <c r="J89" s="137">
        <v>1686187</v>
      </c>
    </row>
    <row r="90" spans="1:10" x14ac:dyDescent="0.25">
      <c r="A90" s="319">
        <v>1867</v>
      </c>
      <c r="B90" s="50">
        <v>0</v>
      </c>
      <c r="C90" s="51">
        <v>0</v>
      </c>
      <c r="D90" s="25">
        <v>0</v>
      </c>
      <c r="E90" s="25">
        <v>0</v>
      </c>
      <c r="F90" s="25">
        <v>800</v>
      </c>
      <c r="G90" s="25">
        <v>12000</v>
      </c>
      <c r="H90" s="25">
        <v>53005</v>
      </c>
      <c r="I90" s="25">
        <v>425888</v>
      </c>
      <c r="J90" s="137">
        <v>1876068</v>
      </c>
    </row>
    <row r="91" spans="1:10" x14ac:dyDescent="0.25">
      <c r="A91" s="319">
        <v>1872</v>
      </c>
      <c r="B91" s="50">
        <v>0</v>
      </c>
      <c r="C91" s="51">
        <v>0</v>
      </c>
      <c r="D91" s="25">
        <v>0</v>
      </c>
      <c r="E91" s="25">
        <v>0</v>
      </c>
      <c r="F91" s="25">
        <v>1777</v>
      </c>
      <c r="G91" s="25">
        <v>21081</v>
      </c>
      <c r="H91" s="25">
        <v>85224</v>
      </c>
      <c r="I91" s="25">
        <v>536032</v>
      </c>
      <c r="J91" s="137">
        <v>2238782</v>
      </c>
    </row>
    <row r="92" spans="1:10" x14ac:dyDescent="0.25">
      <c r="A92" s="319">
        <v>1877</v>
      </c>
      <c r="B92" s="50">
        <v>0</v>
      </c>
      <c r="C92" s="51">
        <v>0</v>
      </c>
      <c r="D92" s="25">
        <v>0</v>
      </c>
      <c r="E92" s="25">
        <v>0</v>
      </c>
      <c r="F92" s="25">
        <v>2156</v>
      </c>
      <c r="G92" s="25">
        <v>22500</v>
      </c>
      <c r="H92" s="25">
        <v>89200</v>
      </c>
      <c r="I92" s="25">
        <v>573142</v>
      </c>
      <c r="J92" s="137">
        <v>2662118</v>
      </c>
    </row>
    <row r="93" spans="1:10" x14ac:dyDescent="0.25">
      <c r="A93" s="319">
        <v>1882</v>
      </c>
      <c r="B93" s="50">
        <v>0</v>
      </c>
      <c r="C93" s="51">
        <v>0</v>
      </c>
      <c r="D93" s="25">
        <v>0</v>
      </c>
      <c r="E93" s="25">
        <v>0</v>
      </c>
      <c r="F93" s="25">
        <v>938</v>
      </c>
      <c r="G93" s="25">
        <v>16678</v>
      </c>
      <c r="H93" s="25">
        <v>80832</v>
      </c>
      <c r="I93" s="25">
        <v>586988</v>
      </c>
      <c r="J93" s="137">
        <v>2372347</v>
      </c>
    </row>
    <row r="94" spans="1:10" x14ac:dyDescent="0.25">
      <c r="A94" s="319">
        <v>1887</v>
      </c>
      <c r="B94" s="50">
        <v>0</v>
      </c>
      <c r="C94" s="51">
        <v>0</v>
      </c>
      <c r="D94" s="25">
        <v>0</v>
      </c>
      <c r="E94" s="25">
        <v>106</v>
      </c>
      <c r="F94" s="25">
        <v>2753</v>
      </c>
      <c r="G94" s="25">
        <v>29566</v>
      </c>
      <c r="H94" s="25">
        <v>116971</v>
      </c>
      <c r="I94" s="25">
        <v>721922</v>
      </c>
      <c r="J94" s="137">
        <v>3095894</v>
      </c>
    </row>
    <row r="95" spans="1:10" x14ac:dyDescent="0.25">
      <c r="A95" s="319">
        <v>1892</v>
      </c>
      <c r="B95" s="50">
        <v>0</v>
      </c>
      <c r="C95" s="51">
        <v>0</v>
      </c>
      <c r="D95" s="25">
        <v>0</v>
      </c>
      <c r="E95" s="25">
        <v>0</v>
      </c>
      <c r="F95" s="25">
        <v>1069</v>
      </c>
      <c r="G95" s="25">
        <v>20767</v>
      </c>
      <c r="H95" s="25">
        <v>101295</v>
      </c>
      <c r="I95" s="25">
        <v>730585</v>
      </c>
      <c r="J95" s="137">
        <v>3538926</v>
      </c>
    </row>
    <row r="96" spans="1:10" x14ac:dyDescent="0.25">
      <c r="A96" s="319">
        <v>1897</v>
      </c>
      <c r="B96" s="50">
        <v>0</v>
      </c>
      <c r="C96" s="51">
        <v>0</v>
      </c>
      <c r="D96" s="25">
        <v>0</v>
      </c>
      <c r="E96" s="25">
        <v>0</v>
      </c>
      <c r="F96" s="25">
        <v>850</v>
      </c>
      <c r="G96" s="25">
        <v>17310</v>
      </c>
      <c r="H96" s="25">
        <v>98133</v>
      </c>
      <c r="I96" s="25">
        <v>800472</v>
      </c>
      <c r="J96" s="137">
        <v>4067833</v>
      </c>
    </row>
    <row r="97" spans="1:10" x14ac:dyDescent="0.25">
      <c r="A97" s="319">
        <v>1902</v>
      </c>
      <c r="B97" s="50">
        <v>0</v>
      </c>
      <c r="C97" s="51">
        <v>0</v>
      </c>
      <c r="D97" s="25">
        <v>0</v>
      </c>
      <c r="E97" s="25">
        <v>0</v>
      </c>
      <c r="F97" s="25">
        <v>1363</v>
      </c>
      <c r="G97" s="25">
        <v>17919</v>
      </c>
      <c r="H97" s="25">
        <v>89246</v>
      </c>
      <c r="I97" s="25">
        <v>735203</v>
      </c>
      <c r="J97" s="137">
        <v>3917960</v>
      </c>
    </row>
    <row r="98" spans="1:10" x14ac:dyDescent="0.25">
      <c r="A98" s="340">
        <v>1907</v>
      </c>
      <c r="B98" s="50">
        <v>0</v>
      </c>
      <c r="C98" s="51">
        <v>0</v>
      </c>
      <c r="D98" s="25">
        <v>0</v>
      </c>
      <c r="E98" s="25">
        <v>0</v>
      </c>
      <c r="F98" s="25">
        <v>1329</v>
      </c>
      <c r="G98" s="25">
        <v>15987</v>
      </c>
      <c r="H98" s="25">
        <v>84088</v>
      </c>
      <c r="I98" s="25">
        <v>782412</v>
      </c>
      <c r="J98" s="137">
        <v>4160403</v>
      </c>
    </row>
    <row r="99" spans="1:10" x14ac:dyDescent="0.25">
      <c r="A99" s="319">
        <v>1912</v>
      </c>
      <c r="B99" s="50">
        <v>0</v>
      </c>
      <c r="C99" s="51">
        <v>0</v>
      </c>
      <c r="D99" s="25">
        <v>0</v>
      </c>
      <c r="E99" s="25">
        <v>0</v>
      </c>
      <c r="F99" s="25">
        <v>1680</v>
      </c>
      <c r="G99" s="25">
        <v>17178</v>
      </c>
      <c r="H99" s="25">
        <v>89374</v>
      </c>
      <c r="I99" s="25">
        <v>798525</v>
      </c>
      <c r="J99" s="137">
        <v>4127106</v>
      </c>
    </row>
    <row r="100" spans="1:10" x14ac:dyDescent="0.25">
      <c r="A100" s="319">
        <v>1922</v>
      </c>
      <c r="B100" s="50">
        <v>0</v>
      </c>
      <c r="C100" s="51">
        <v>0</v>
      </c>
      <c r="D100" s="25">
        <v>0</v>
      </c>
      <c r="E100" s="25">
        <v>900</v>
      </c>
      <c r="F100" s="25">
        <v>6716</v>
      </c>
      <c r="G100" s="25">
        <v>39320</v>
      </c>
      <c r="H100" s="25">
        <v>143424</v>
      </c>
      <c r="I100" s="25">
        <v>1037936</v>
      </c>
      <c r="J100" s="137">
        <v>5000355</v>
      </c>
    </row>
    <row r="101" spans="1:10" x14ac:dyDescent="0.25">
      <c r="A101" s="319">
        <v>1927</v>
      </c>
      <c r="B101" s="50">
        <v>0</v>
      </c>
      <c r="C101" s="51">
        <v>0</v>
      </c>
      <c r="D101" s="25">
        <v>0</v>
      </c>
      <c r="E101" s="25">
        <v>2845</v>
      </c>
      <c r="F101" s="25">
        <v>14600</v>
      </c>
      <c r="G101" s="25">
        <v>71041</v>
      </c>
      <c r="H101" s="25">
        <v>250673</v>
      </c>
      <c r="I101" s="25">
        <v>1737176</v>
      </c>
      <c r="J101" s="137">
        <v>8673654</v>
      </c>
    </row>
    <row r="102" spans="1:10" x14ac:dyDescent="0.25">
      <c r="A102" s="319">
        <v>1932</v>
      </c>
      <c r="B102" s="50">
        <v>0</v>
      </c>
      <c r="C102" s="51">
        <v>0</v>
      </c>
      <c r="D102" s="25">
        <v>0</v>
      </c>
      <c r="E102" s="25">
        <v>7422</v>
      </c>
      <c r="F102" s="25">
        <v>23623</v>
      </c>
      <c r="G102" s="25">
        <v>100389</v>
      </c>
      <c r="H102" s="25">
        <v>312066</v>
      </c>
      <c r="I102" s="25">
        <v>1860019</v>
      </c>
      <c r="J102" s="137">
        <v>9423329</v>
      </c>
    </row>
    <row r="103" spans="1:10" x14ac:dyDescent="0.25">
      <c r="A103" s="319">
        <v>1937</v>
      </c>
      <c r="B103" s="50">
        <v>0</v>
      </c>
      <c r="C103" s="51">
        <v>0</v>
      </c>
      <c r="D103" s="25">
        <v>1800</v>
      </c>
      <c r="E103" s="25">
        <v>10383</v>
      </c>
      <c r="F103" s="25">
        <v>26506</v>
      </c>
      <c r="G103" s="25">
        <v>96158</v>
      </c>
      <c r="H103" s="25">
        <v>296376</v>
      </c>
      <c r="I103" s="25">
        <v>1755834</v>
      </c>
      <c r="J103" s="137">
        <v>7042234</v>
      </c>
    </row>
    <row r="104" spans="1:10" x14ac:dyDescent="0.25">
      <c r="A104" s="375">
        <v>1942</v>
      </c>
      <c r="B104" s="50">
        <v>0</v>
      </c>
      <c r="C104" s="51">
        <v>0</v>
      </c>
      <c r="D104" s="25">
        <v>0</v>
      </c>
      <c r="E104" s="25">
        <v>1738</v>
      </c>
      <c r="F104" s="25">
        <v>23091</v>
      </c>
      <c r="G104" s="25">
        <v>108499</v>
      </c>
      <c r="H104" s="25">
        <v>363853</v>
      </c>
      <c r="I104" s="25">
        <v>2587000</v>
      </c>
      <c r="J104" s="137">
        <v>14900000</v>
      </c>
    </row>
    <row r="105" spans="1:10" x14ac:dyDescent="0.25">
      <c r="A105" s="319">
        <v>1947</v>
      </c>
      <c r="B105" s="50">
        <v>0</v>
      </c>
      <c r="C105" s="51">
        <v>0</v>
      </c>
      <c r="D105" s="25">
        <v>16610</v>
      </c>
      <c r="E105" s="25">
        <v>56328</v>
      </c>
      <c r="F105" s="25">
        <v>150287</v>
      </c>
      <c r="G105" s="25">
        <v>474896</v>
      </c>
      <c r="H105" s="25">
        <v>1196213</v>
      </c>
      <c r="I105" s="25">
        <v>6737031</v>
      </c>
      <c r="J105" s="137">
        <v>32700000</v>
      </c>
    </row>
    <row r="106" spans="1:10" x14ac:dyDescent="0.25">
      <c r="A106" s="319">
        <v>1952</v>
      </c>
      <c r="B106" s="50">
        <v>0</v>
      </c>
      <c r="C106" s="51">
        <v>0</v>
      </c>
      <c r="D106" s="25">
        <v>0</v>
      </c>
      <c r="E106" s="25">
        <v>100017</v>
      </c>
      <c r="F106" s="25">
        <v>383238</v>
      </c>
      <c r="G106" s="25">
        <v>1414660</v>
      </c>
      <c r="H106" s="25">
        <v>3619324</v>
      </c>
      <c r="I106" s="25">
        <v>16400000</v>
      </c>
      <c r="J106" s="137">
        <v>80500000</v>
      </c>
    </row>
    <row r="107" spans="1:10" x14ac:dyDescent="0.25">
      <c r="A107" s="440">
        <v>1957</v>
      </c>
      <c r="B107" s="50">
        <v>0</v>
      </c>
      <c r="C107" s="51">
        <v>0</v>
      </c>
      <c r="D107" s="25">
        <v>43000</v>
      </c>
      <c r="E107" s="25">
        <v>250000</v>
      </c>
      <c r="F107" s="25">
        <v>844432</v>
      </c>
      <c r="G107" s="25">
        <v>2700249</v>
      </c>
      <c r="H107" s="25">
        <v>6715722</v>
      </c>
      <c r="I107" s="25">
        <v>32800000</v>
      </c>
      <c r="J107" s="137">
        <v>176000000</v>
      </c>
    </row>
    <row r="108" spans="1:10" x14ac:dyDescent="0.25">
      <c r="A108" s="440">
        <v>1962</v>
      </c>
      <c r="B108" s="50"/>
      <c r="C108" s="51"/>
      <c r="D108" s="25"/>
      <c r="E108" s="25"/>
      <c r="F108" s="25"/>
      <c r="G108" s="25"/>
      <c r="H108" s="25"/>
      <c r="I108" s="25"/>
      <c r="J108" s="137"/>
    </row>
    <row r="109" spans="1:10" x14ac:dyDescent="0.25">
      <c r="A109" s="270"/>
      <c r="B109" s="24"/>
      <c r="C109" s="25"/>
      <c r="D109" s="25"/>
      <c r="E109" s="25"/>
      <c r="F109" s="25"/>
      <c r="G109" s="25"/>
      <c r="H109" s="25"/>
      <c r="I109" s="25"/>
      <c r="J109" s="137"/>
    </row>
    <row r="110" spans="1:10" x14ac:dyDescent="0.25">
      <c r="A110" s="594"/>
      <c r="B110" s="559" t="s">
        <v>242</v>
      </c>
      <c r="C110" s="557"/>
      <c r="D110" s="557"/>
      <c r="E110" s="557"/>
      <c r="F110" s="558"/>
      <c r="G110" s="558"/>
      <c r="H110" s="558"/>
      <c r="I110" s="558"/>
      <c r="J110" s="563"/>
    </row>
    <row r="111" spans="1:10" x14ac:dyDescent="0.25">
      <c r="A111" s="595"/>
      <c r="B111" s="561"/>
      <c r="C111" s="508"/>
      <c r="D111" s="508"/>
      <c r="E111" s="508"/>
      <c r="F111" s="508"/>
      <c r="G111" s="508"/>
      <c r="H111" s="508"/>
      <c r="I111" s="508"/>
      <c r="J111" s="564"/>
    </row>
    <row r="112" spans="1:10" x14ac:dyDescent="0.25">
      <c r="A112" s="596"/>
      <c r="B112" s="12" t="s">
        <v>50</v>
      </c>
      <c r="C112" s="11" t="s">
        <v>41</v>
      </c>
      <c r="D112" s="11" t="s">
        <v>42</v>
      </c>
      <c r="E112" s="11" t="s">
        <v>43</v>
      </c>
      <c r="F112" s="11" t="s">
        <v>44</v>
      </c>
      <c r="G112" s="11" t="s">
        <v>45</v>
      </c>
      <c r="H112" s="11" t="s">
        <v>46</v>
      </c>
      <c r="I112" s="11" t="s">
        <v>47</v>
      </c>
      <c r="J112" s="155" t="s">
        <v>48</v>
      </c>
    </row>
    <row r="113" spans="1:11" ht="3" customHeight="1" x14ac:dyDescent="0.25">
      <c r="A113" s="112" t="s">
        <v>594</v>
      </c>
      <c r="B113" s="14" t="s">
        <v>227</v>
      </c>
      <c r="C113" s="5" t="s">
        <v>209</v>
      </c>
      <c r="D113" s="5" t="s">
        <v>121</v>
      </c>
      <c r="E113" s="5" t="s">
        <v>122</v>
      </c>
      <c r="F113" s="5" t="s">
        <v>123</v>
      </c>
      <c r="G113" s="5" t="s">
        <v>124</v>
      </c>
      <c r="H113" s="9" t="s">
        <v>125</v>
      </c>
      <c r="I113" s="9" t="s">
        <v>126</v>
      </c>
      <c r="J113" s="113" t="s">
        <v>127</v>
      </c>
      <c r="K113" s="334"/>
    </row>
    <row r="114" spans="1:11" x14ac:dyDescent="0.25">
      <c r="A114" s="329">
        <v>1807</v>
      </c>
      <c r="B114" s="24">
        <v>0</v>
      </c>
      <c r="C114" s="24">
        <v>0</v>
      </c>
      <c r="D114" s="24">
        <v>1.7753000000000001</v>
      </c>
      <c r="E114" s="24">
        <v>166.4554</v>
      </c>
      <c r="F114" s="24">
        <v>1775.867</v>
      </c>
      <c r="G114" s="24">
        <v>10379.66</v>
      </c>
      <c r="H114" s="24">
        <v>46417.39</v>
      </c>
      <c r="I114" s="24">
        <v>203109.5</v>
      </c>
      <c r="J114" s="24">
        <v>672158.7</v>
      </c>
      <c r="K114" s="415">
        <v>341.13626637142505</v>
      </c>
    </row>
    <row r="115" spans="1:11" x14ac:dyDescent="0.25">
      <c r="A115" s="329">
        <v>1812</v>
      </c>
      <c r="B115" s="24">
        <v>0</v>
      </c>
      <c r="C115" s="24">
        <v>0</v>
      </c>
      <c r="D115" s="24">
        <v>18.136230000000001</v>
      </c>
      <c r="E115" s="24">
        <v>247.80619999999999</v>
      </c>
      <c r="F115" s="24">
        <v>2226.8020000000001</v>
      </c>
      <c r="G115" s="24">
        <v>12180.73</v>
      </c>
      <c r="H115" s="24">
        <v>52764.59</v>
      </c>
      <c r="I115" s="24">
        <v>227024.4</v>
      </c>
      <c r="J115" s="24">
        <v>932990.1</v>
      </c>
      <c r="K115" s="415">
        <v>359.16268284556713</v>
      </c>
    </row>
    <row r="116" spans="1:11" x14ac:dyDescent="0.25">
      <c r="A116" s="329">
        <v>1817</v>
      </c>
      <c r="B116" s="24">
        <v>0</v>
      </c>
      <c r="C116" s="24">
        <v>0</v>
      </c>
      <c r="D116" s="24">
        <v>0</v>
      </c>
      <c r="E116" s="24">
        <v>73.561580000000006</v>
      </c>
      <c r="F116" s="24">
        <v>1226.105</v>
      </c>
      <c r="G116" s="24">
        <v>9231.7510000000002</v>
      </c>
      <c r="H116" s="24">
        <v>45658.239999999998</v>
      </c>
      <c r="I116" s="24">
        <v>223110.8</v>
      </c>
      <c r="J116" s="24">
        <v>1340569</v>
      </c>
      <c r="K116" s="415">
        <v>407.76098712304491</v>
      </c>
    </row>
    <row r="117" spans="1:11" x14ac:dyDescent="0.25">
      <c r="A117" s="329">
        <v>1822</v>
      </c>
      <c r="B117" s="24">
        <v>0</v>
      </c>
      <c r="C117" s="24">
        <v>0</v>
      </c>
      <c r="D117" s="24">
        <v>0</v>
      </c>
      <c r="E117" s="24">
        <v>142.15899999999999</v>
      </c>
      <c r="F117" s="24">
        <v>1878.194</v>
      </c>
      <c r="G117" s="24">
        <v>12754.9</v>
      </c>
      <c r="H117" s="24">
        <v>62859.57</v>
      </c>
      <c r="I117" s="24">
        <v>268164.09999999998</v>
      </c>
      <c r="J117" s="24">
        <v>2304284</v>
      </c>
      <c r="K117" s="415">
        <v>429.30800542740837</v>
      </c>
    </row>
    <row r="118" spans="1:11" x14ac:dyDescent="0.25">
      <c r="A118" s="329">
        <v>1827</v>
      </c>
      <c r="B118" s="24">
        <v>0</v>
      </c>
      <c r="C118" s="24">
        <v>0</v>
      </c>
      <c r="D118" s="24">
        <v>0</v>
      </c>
      <c r="E118" s="24">
        <v>103.0322</v>
      </c>
      <c r="F118" s="24">
        <v>2178.9670000000001</v>
      </c>
      <c r="G118" s="24">
        <v>16210.47</v>
      </c>
      <c r="H118" s="24">
        <v>84610.38</v>
      </c>
      <c r="I118" s="24">
        <v>343923</v>
      </c>
      <c r="J118" s="24">
        <v>1376083</v>
      </c>
      <c r="K118" s="415">
        <v>451.99361720311941</v>
      </c>
    </row>
    <row r="119" spans="1:11" x14ac:dyDescent="0.25">
      <c r="A119" s="329">
        <v>1832</v>
      </c>
      <c r="B119" s="24">
        <v>0</v>
      </c>
      <c r="C119" s="24">
        <v>0</v>
      </c>
      <c r="D119" s="24">
        <v>0</v>
      </c>
      <c r="E119" s="24">
        <v>12.575419999999999</v>
      </c>
      <c r="F119" s="24">
        <v>848.09889999999996</v>
      </c>
      <c r="G119" s="24">
        <v>10533.01</v>
      </c>
      <c r="H119" s="24">
        <v>68153.34</v>
      </c>
      <c r="I119" s="24">
        <v>315482.90000000002</v>
      </c>
      <c r="J119" s="24">
        <v>1123103</v>
      </c>
      <c r="K119" s="415">
        <v>443.8543247344461</v>
      </c>
    </row>
    <row r="120" spans="1:11" x14ac:dyDescent="0.25">
      <c r="A120" s="329">
        <v>1837</v>
      </c>
      <c r="B120" s="24">
        <v>0</v>
      </c>
      <c r="C120" s="24">
        <v>0</v>
      </c>
      <c r="D120" s="24">
        <v>0</v>
      </c>
      <c r="E120" s="24">
        <v>146.30940000000001</v>
      </c>
      <c r="F120" s="24">
        <v>2162</v>
      </c>
      <c r="G120" s="24">
        <v>17332.099999999999</v>
      </c>
      <c r="H120" s="24">
        <v>94446.14</v>
      </c>
      <c r="I120" s="24">
        <v>386620.9</v>
      </c>
      <c r="J120" s="24">
        <v>1557719</v>
      </c>
      <c r="K120" s="415">
        <v>476.24582777562796</v>
      </c>
    </row>
    <row r="121" spans="1:11" x14ac:dyDescent="0.25">
      <c r="A121" s="329">
        <v>1842</v>
      </c>
      <c r="B121" s="24">
        <v>0</v>
      </c>
      <c r="C121" s="24">
        <v>0</v>
      </c>
      <c r="D121" s="24">
        <v>0</v>
      </c>
      <c r="E121" s="24">
        <v>78.687389999999994</v>
      </c>
      <c r="F121" s="24">
        <v>2024.17</v>
      </c>
      <c r="G121" s="24">
        <v>16594.37</v>
      </c>
      <c r="H121" s="24">
        <v>96132.13</v>
      </c>
      <c r="I121" s="24">
        <v>494474.8</v>
      </c>
      <c r="J121" s="24">
        <v>2699483</v>
      </c>
      <c r="K121" s="415">
        <v>495.96831909919365</v>
      </c>
    </row>
    <row r="122" spans="1:11" x14ac:dyDescent="0.25">
      <c r="A122" s="329">
        <v>1847</v>
      </c>
      <c r="B122" s="24">
        <v>0</v>
      </c>
      <c r="C122" s="24">
        <v>0</v>
      </c>
      <c r="D122" s="24">
        <v>0</v>
      </c>
      <c r="E122" s="24">
        <v>87.760599999999997</v>
      </c>
      <c r="F122" s="24">
        <v>2130.848</v>
      </c>
      <c r="G122" s="24">
        <v>18316.98</v>
      </c>
      <c r="H122" s="24">
        <v>108618.9</v>
      </c>
      <c r="I122" s="24">
        <v>484979.5</v>
      </c>
      <c r="J122" s="24">
        <v>2870997</v>
      </c>
      <c r="K122" s="415">
        <v>552.66976906203865</v>
      </c>
    </row>
    <row r="123" spans="1:11" x14ac:dyDescent="0.25">
      <c r="A123" s="329">
        <v>1852</v>
      </c>
      <c r="B123" s="24">
        <v>0</v>
      </c>
      <c r="C123" s="24">
        <v>0</v>
      </c>
      <c r="D123" s="24">
        <v>0</v>
      </c>
      <c r="E123" s="24">
        <v>159.4812</v>
      </c>
      <c r="F123" s="24">
        <v>3067.462</v>
      </c>
      <c r="G123" s="24">
        <v>19531.080000000002</v>
      </c>
      <c r="H123" s="24">
        <v>112060.9</v>
      </c>
      <c r="I123" s="24">
        <v>589244.30000000005</v>
      </c>
      <c r="J123" s="24">
        <v>3118415</v>
      </c>
      <c r="K123" s="415">
        <v>548.40584894692131</v>
      </c>
    </row>
    <row r="124" spans="1:11" x14ac:dyDescent="0.25">
      <c r="A124" s="329">
        <v>1857</v>
      </c>
      <c r="B124" s="24">
        <v>0</v>
      </c>
      <c r="C124" s="24">
        <v>0</v>
      </c>
      <c r="D124" s="24">
        <v>3.387165</v>
      </c>
      <c r="E124" s="24">
        <v>366.14120000000003</v>
      </c>
      <c r="F124" s="24">
        <v>4058.4659999999999</v>
      </c>
      <c r="G124" s="24">
        <v>24711.81</v>
      </c>
      <c r="H124" s="24">
        <v>140977.29999999999</v>
      </c>
      <c r="I124" s="24">
        <v>670919.4</v>
      </c>
      <c r="J124" s="24">
        <v>2105481</v>
      </c>
      <c r="K124" s="415">
        <v>580.7682792991211</v>
      </c>
    </row>
    <row r="125" spans="1:11" x14ac:dyDescent="0.25">
      <c r="A125" s="329">
        <v>1862</v>
      </c>
      <c r="B125" s="24">
        <v>0</v>
      </c>
      <c r="C125" s="24">
        <v>0</v>
      </c>
      <c r="D125" s="24">
        <v>0</v>
      </c>
      <c r="E125" s="24">
        <v>333.6653</v>
      </c>
      <c r="F125" s="24">
        <v>5009.9070000000002</v>
      </c>
      <c r="G125" s="24">
        <v>28270.12</v>
      </c>
      <c r="H125" s="24">
        <v>153481.29999999999</v>
      </c>
      <c r="I125" s="24">
        <v>703491.1</v>
      </c>
      <c r="J125" s="24">
        <v>3604509</v>
      </c>
      <c r="K125" s="415">
        <v>618.24795905418557</v>
      </c>
    </row>
    <row r="126" spans="1:11" x14ac:dyDescent="0.25">
      <c r="A126" s="329">
        <v>1867</v>
      </c>
      <c r="B126" s="24">
        <v>0</v>
      </c>
      <c r="C126" s="24">
        <v>0</v>
      </c>
      <c r="D126" s="24">
        <v>0</v>
      </c>
      <c r="E126" s="24">
        <v>205.15389999999999</v>
      </c>
      <c r="F126" s="24">
        <v>4285.9489999999996</v>
      </c>
      <c r="G126" s="24">
        <v>26630.94</v>
      </c>
      <c r="H126" s="24">
        <v>157211.9</v>
      </c>
      <c r="I126" s="24">
        <v>798098.6</v>
      </c>
      <c r="J126" s="24">
        <v>3401898</v>
      </c>
      <c r="K126" s="415">
        <v>634.18889769841837</v>
      </c>
    </row>
    <row r="127" spans="1:11" x14ac:dyDescent="0.25">
      <c r="A127" s="329">
        <v>1872</v>
      </c>
      <c r="B127" s="24">
        <v>0</v>
      </c>
      <c r="C127" s="24">
        <v>0</v>
      </c>
      <c r="D127" s="24">
        <v>0</v>
      </c>
      <c r="E127" s="24">
        <v>566.24310000000003</v>
      </c>
      <c r="F127" s="24">
        <v>7958.7179999999998</v>
      </c>
      <c r="G127" s="24">
        <v>45233.91</v>
      </c>
      <c r="H127" s="24">
        <v>221738.3</v>
      </c>
      <c r="I127" s="24">
        <v>936969.1</v>
      </c>
      <c r="J127" s="24">
        <v>4608866</v>
      </c>
      <c r="K127" s="415">
        <v>725.17555419940061</v>
      </c>
    </row>
    <row r="128" spans="1:11" x14ac:dyDescent="0.25">
      <c r="A128" s="329">
        <v>1877</v>
      </c>
      <c r="B128" s="24">
        <v>0</v>
      </c>
      <c r="C128" s="24">
        <v>0</v>
      </c>
      <c r="D128" s="24">
        <v>0</v>
      </c>
      <c r="E128" s="24">
        <v>671.32339999999999</v>
      </c>
      <c r="F128" s="24">
        <v>8776.4599999999991</v>
      </c>
      <c r="G128" s="24">
        <v>46146.13</v>
      </c>
      <c r="H128" s="24">
        <v>220951.4</v>
      </c>
      <c r="I128" s="24">
        <v>1100295</v>
      </c>
      <c r="J128" s="24">
        <v>7064236</v>
      </c>
      <c r="K128" s="415">
        <v>701.87166109604732</v>
      </c>
    </row>
    <row r="129" spans="1:11" x14ac:dyDescent="0.25">
      <c r="A129" s="329">
        <v>1882</v>
      </c>
      <c r="B129" s="24">
        <v>0</v>
      </c>
      <c r="C129" s="24">
        <v>0</v>
      </c>
      <c r="D129" s="24">
        <v>0</v>
      </c>
      <c r="E129" s="24">
        <v>218.89359999999999</v>
      </c>
      <c r="F129" s="24">
        <v>5712.2920000000004</v>
      </c>
      <c r="G129" s="24">
        <v>38925.72</v>
      </c>
      <c r="H129" s="24">
        <v>222500.2</v>
      </c>
      <c r="I129" s="24">
        <v>1061367</v>
      </c>
      <c r="J129" s="24">
        <v>4337111</v>
      </c>
      <c r="K129" s="415">
        <v>812.29967301395686</v>
      </c>
    </row>
    <row r="130" spans="1:11" x14ac:dyDescent="0.25">
      <c r="A130" s="329">
        <v>1887</v>
      </c>
      <c r="B130" s="24">
        <v>0</v>
      </c>
      <c r="C130" s="24">
        <v>0</v>
      </c>
      <c r="D130" s="24">
        <v>7.9026319999999997</v>
      </c>
      <c r="E130" s="24">
        <v>987.60209999999995</v>
      </c>
      <c r="F130" s="24">
        <v>11457.42</v>
      </c>
      <c r="G130" s="24">
        <v>61374.35</v>
      </c>
      <c r="H130" s="24">
        <v>290593</v>
      </c>
      <c r="I130" s="24">
        <v>1301809</v>
      </c>
      <c r="J130" s="24">
        <v>6651185</v>
      </c>
      <c r="K130" s="415">
        <v>842.03235585678908</v>
      </c>
    </row>
    <row r="131" spans="1:11" x14ac:dyDescent="0.25">
      <c r="A131" s="329">
        <v>1892</v>
      </c>
      <c r="B131" s="24">
        <v>0</v>
      </c>
      <c r="C131" s="24">
        <v>0</v>
      </c>
      <c r="D131" s="24">
        <v>0</v>
      </c>
      <c r="E131" s="24">
        <v>267.10809999999998</v>
      </c>
      <c r="F131" s="24">
        <v>6660.1819999999998</v>
      </c>
      <c r="G131" s="24">
        <v>49749.46</v>
      </c>
      <c r="H131" s="24">
        <v>283083.7</v>
      </c>
      <c r="I131" s="24">
        <v>1462631</v>
      </c>
      <c r="J131" s="24">
        <v>12100000</v>
      </c>
      <c r="K131" s="415">
        <v>923.85836837255238</v>
      </c>
    </row>
    <row r="132" spans="1:11" x14ac:dyDescent="0.25">
      <c r="A132" s="329">
        <v>1897</v>
      </c>
      <c r="B132" s="24">
        <v>0</v>
      </c>
      <c r="C132" s="24">
        <v>0</v>
      </c>
      <c r="D132" s="24">
        <v>0</v>
      </c>
      <c r="E132" s="24">
        <v>220.48609999999999</v>
      </c>
      <c r="F132" s="24">
        <v>5291.5110000000004</v>
      </c>
      <c r="G132" s="24">
        <v>45356.13</v>
      </c>
      <c r="H132" s="24">
        <v>283271.59999999998</v>
      </c>
      <c r="I132" s="24">
        <v>1578612</v>
      </c>
      <c r="J132" s="24">
        <v>7490244</v>
      </c>
      <c r="K132" s="415">
        <v>917.67758735223765</v>
      </c>
    </row>
    <row r="133" spans="1:11" x14ac:dyDescent="0.25">
      <c r="A133" s="329">
        <v>1902</v>
      </c>
      <c r="B133" s="24">
        <v>0</v>
      </c>
      <c r="C133" s="24">
        <v>0</v>
      </c>
      <c r="D133" s="24">
        <v>0</v>
      </c>
      <c r="E133" s="24">
        <v>439.27010000000001</v>
      </c>
      <c r="F133" s="24">
        <v>6197.3190000000004</v>
      </c>
      <c r="G133" s="24">
        <v>43183.31</v>
      </c>
      <c r="H133" s="24">
        <v>269095.59999999998</v>
      </c>
      <c r="I133" s="24">
        <v>1540716</v>
      </c>
      <c r="J133" s="24">
        <v>9293732</v>
      </c>
      <c r="K133" s="415">
        <v>929.39342311329324</v>
      </c>
    </row>
    <row r="134" spans="1:11" x14ac:dyDescent="0.25">
      <c r="A134" s="340">
        <v>1907</v>
      </c>
      <c r="B134" s="24">
        <v>0</v>
      </c>
      <c r="C134" s="24">
        <v>0</v>
      </c>
      <c r="D134" s="24">
        <v>0</v>
      </c>
      <c r="E134" s="24">
        <v>371.5385</v>
      </c>
      <c r="F134" s="24">
        <v>5640.3360000000002</v>
      </c>
      <c r="G134" s="24">
        <v>39475.54</v>
      </c>
      <c r="H134" s="24">
        <v>263418.59999999998</v>
      </c>
      <c r="I134" s="24">
        <v>1582411</v>
      </c>
      <c r="J134" s="24">
        <v>9620713</v>
      </c>
      <c r="K134" s="415">
        <v>993</v>
      </c>
    </row>
    <row r="135" spans="1:11" x14ac:dyDescent="0.25">
      <c r="A135" s="329">
        <v>1912</v>
      </c>
      <c r="B135" s="24">
        <v>0</v>
      </c>
      <c r="C135" s="24">
        <v>0</v>
      </c>
      <c r="D135" s="24">
        <v>0</v>
      </c>
      <c r="E135" s="24">
        <v>597.51760000000002</v>
      </c>
      <c r="F135" s="24">
        <v>6303.2629999999999</v>
      </c>
      <c r="G135" s="24">
        <v>41640.199999999997</v>
      </c>
      <c r="H135" s="24">
        <v>269969.3</v>
      </c>
      <c r="I135" s="24">
        <v>1587116</v>
      </c>
      <c r="J135" s="24">
        <v>9419728</v>
      </c>
      <c r="K135" s="415">
        <v>1056.9012377655054</v>
      </c>
    </row>
    <row r="136" spans="1:11" x14ac:dyDescent="0.25">
      <c r="A136" s="329">
        <v>1922</v>
      </c>
      <c r="B136" s="24">
        <v>0</v>
      </c>
      <c r="C136" s="24">
        <v>0</v>
      </c>
      <c r="D136" s="24">
        <v>127.6403</v>
      </c>
      <c r="E136" s="24">
        <v>3179.4279999999999</v>
      </c>
      <c r="F136" s="24">
        <v>17786.03</v>
      </c>
      <c r="G136" s="24">
        <v>75760.38</v>
      </c>
      <c r="H136" s="24">
        <v>381162.5</v>
      </c>
      <c r="I136" s="24">
        <v>1990253</v>
      </c>
      <c r="J136" s="24">
        <v>14400000</v>
      </c>
      <c r="K136" s="415">
        <v>4259.0807063977481</v>
      </c>
    </row>
    <row r="137" spans="1:11" x14ac:dyDescent="0.25">
      <c r="A137" s="329">
        <v>1927</v>
      </c>
      <c r="B137" s="24">
        <v>0</v>
      </c>
      <c r="C137" s="24">
        <v>0</v>
      </c>
      <c r="D137" s="24">
        <v>632.3854</v>
      </c>
      <c r="E137" s="24">
        <v>7778.0910000000003</v>
      </c>
      <c r="F137" s="24">
        <v>33484.379999999997</v>
      </c>
      <c r="G137" s="24">
        <v>136124.29999999999</v>
      </c>
      <c r="H137" s="24">
        <v>658806.30000000005</v>
      </c>
      <c r="I137" s="24">
        <v>3439868</v>
      </c>
      <c r="J137" s="24">
        <v>19200000</v>
      </c>
      <c r="K137" s="415">
        <v>7069.490963295736</v>
      </c>
    </row>
    <row r="138" spans="1:11" x14ac:dyDescent="0.25">
      <c r="A138" s="329">
        <v>1932</v>
      </c>
      <c r="B138" s="24">
        <v>0</v>
      </c>
      <c r="C138" s="24">
        <v>0</v>
      </c>
      <c r="D138" s="24">
        <v>2891.1840000000002</v>
      </c>
      <c r="E138" s="24">
        <v>14124.96</v>
      </c>
      <c r="F138" s="24">
        <v>49760.24</v>
      </c>
      <c r="G138" s="24">
        <v>179161.2</v>
      </c>
      <c r="H138" s="24">
        <v>725596.3</v>
      </c>
      <c r="I138" s="24">
        <v>3619876</v>
      </c>
      <c r="J138" s="24">
        <v>26900000</v>
      </c>
      <c r="K138" s="415">
        <v>7286.5581009818015</v>
      </c>
    </row>
    <row r="139" spans="1:11" x14ac:dyDescent="0.25">
      <c r="A139" s="329">
        <v>1937</v>
      </c>
      <c r="B139" s="24">
        <v>0</v>
      </c>
      <c r="C139" s="24">
        <v>238.71619999999999</v>
      </c>
      <c r="D139" s="24">
        <v>5992.0410000000002</v>
      </c>
      <c r="E139" s="24">
        <v>17144.07</v>
      </c>
      <c r="F139" s="24">
        <v>51202.54</v>
      </c>
      <c r="G139" s="24">
        <v>172187.9</v>
      </c>
      <c r="H139" s="24">
        <v>697817.3</v>
      </c>
      <c r="I139" s="24">
        <v>3203814</v>
      </c>
      <c r="J139" s="24">
        <v>19600000</v>
      </c>
      <c r="K139" s="415">
        <v>8559.8237412001836</v>
      </c>
    </row>
    <row r="140" spans="1:11" x14ac:dyDescent="0.25">
      <c r="A140" s="375">
        <v>1942</v>
      </c>
      <c r="B140" s="24">
        <v>0</v>
      </c>
      <c r="C140" s="24">
        <v>0</v>
      </c>
      <c r="D140" s="24">
        <v>73.597290000000001</v>
      </c>
      <c r="E140" s="24">
        <v>11025.42</v>
      </c>
      <c r="F140" s="24">
        <v>54289.75</v>
      </c>
      <c r="G140" s="24">
        <v>199891.6</v>
      </c>
      <c r="H140" s="24">
        <v>941312.2</v>
      </c>
      <c r="I140" s="24">
        <v>5346459</v>
      </c>
      <c r="J140" s="24">
        <v>34800000</v>
      </c>
      <c r="K140" s="418">
        <v>14778.046634735985</v>
      </c>
    </row>
    <row r="141" spans="1:11" x14ac:dyDescent="0.25">
      <c r="A141" s="329">
        <v>1947</v>
      </c>
      <c r="B141" s="24">
        <v>0</v>
      </c>
      <c r="C141" s="24">
        <v>4574.8329999999996</v>
      </c>
      <c r="D141" s="24">
        <v>34122.550000000003</v>
      </c>
      <c r="E141" s="24">
        <v>94660.75</v>
      </c>
      <c r="F141" s="24">
        <v>275928.2</v>
      </c>
      <c r="G141" s="24">
        <v>756733.1</v>
      </c>
      <c r="H141" s="24">
        <v>2687608</v>
      </c>
      <c r="I141" s="24">
        <v>13300000</v>
      </c>
      <c r="J141" s="24">
        <v>81900000</v>
      </c>
      <c r="K141" s="415">
        <v>97131</v>
      </c>
    </row>
    <row r="142" spans="1:11" x14ac:dyDescent="0.25">
      <c r="A142" s="440">
        <v>1952</v>
      </c>
      <c r="B142" s="24">
        <v>0</v>
      </c>
      <c r="C142" s="24">
        <v>0</v>
      </c>
      <c r="D142" s="24">
        <v>37765.379999999997</v>
      </c>
      <c r="E142" s="24">
        <v>218538</v>
      </c>
      <c r="F142" s="24">
        <v>769764.8</v>
      </c>
      <c r="G142" s="24">
        <v>2264077</v>
      </c>
      <c r="H142" s="24">
        <v>7211048</v>
      </c>
      <c r="I142" s="24">
        <v>30200000</v>
      </c>
      <c r="J142" s="24">
        <v>219000000</v>
      </c>
      <c r="K142" s="415">
        <v>364414.82539838552</v>
      </c>
    </row>
    <row r="143" spans="1:11" x14ac:dyDescent="0.25">
      <c r="A143" s="440">
        <v>1957</v>
      </c>
      <c r="B143" s="24">
        <v>0</v>
      </c>
      <c r="C143" s="24">
        <v>8719.9989999999998</v>
      </c>
      <c r="D143" s="24">
        <v>122331</v>
      </c>
      <c r="E143" s="24">
        <v>510950.5</v>
      </c>
      <c r="F143" s="24">
        <v>1552779</v>
      </c>
      <c r="G143" s="24">
        <v>4241589</v>
      </c>
      <c r="H143" s="24">
        <v>13600000</v>
      </c>
      <c r="I143" s="24">
        <v>65500000</v>
      </c>
      <c r="J143" s="24">
        <v>304000000</v>
      </c>
      <c r="K143" s="415">
        <v>508384.19475874736</v>
      </c>
    </row>
    <row r="144" spans="1:11" x14ac:dyDescent="0.25">
      <c r="A144" s="271">
        <v>1962</v>
      </c>
      <c r="B144" s="24"/>
      <c r="C144" s="24"/>
      <c r="D144" s="24"/>
      <c r="E144" s="24"/>
      <c r="F144" s="24"/>
      <c r="G144" s="24"/>
      <c r="H144" s="24"/>
      <c r="I144" s="24"/>
      <c r="J144" s="24"/>
      <c r="K144" s="335"/>
    </row>
    <row r="145" spans="1:11" x14ac:dyDescent="0.25">
      <c r="A145" s="594"/>
      <c r="B145" s="559" t="s">
        <v>243</v>
      </c>
      <c r="C145" s="557"/>
      <c r="D145" s="557"/>
      <c r="E145" s="557"/>
      <c r="F145" s="558"/>
      <c r="G145" s="558"/>
      <c r="H145" s="558"/>
      <c r="I145" s="558"/>
      <c r="J145" s="563"/>
    </row>
    <row r="146" spans="1:11" x14ac:dyDescent="0.25">
      <c r="A146" s="595"/>
      <c r="B146" s="561"/>
      <c r="C146" s="508"/>
      <c r="D146" s="508"/>
      <c r="E146" s="508"/>
      <c r="F146" s="508"/>
      <c r="G146" s="508"/>
      <c r="H146" s="508"/>
      <c r="I146" s="508"/>
      <c r="J146" s="564"/>
    </row>
    <row r="147" spans="1:11" x14ac:dyDescent="0.25">
      <c r="A147" s="596"/>
      <c r="B147" s="12" t="s">
        <v>220</v>
      </c>
      <c r="C147" s="11" t="s">
        <v>221</v>
      </c>
      <c r="D147" s="11" t="s">
        <v>222</v>
      </c>
      <c r="E147" s="11" t="s">
        <v>223</v>
      </c>
      <c r="F147" s="11" t="s">
        <v>224</v>
      </c>
      <c r="G147" s="11" t="s">
        <v>225</v>
      </c>
      <c r="H147" s="11" t="s">
        <v>226</v>
      </c>
      <c r="I147" s="11" t="s">
        <v>179</v>
      </c>
      <c r="J147" s="155" t="s">
        <v>48</v>
      </c>
      <c r="K147" s="336" t="s">
        <v>690</v>
      </c>
    </row>
    <row r="148" spans="1:11" x14ac:dyDescent="0.25">
      <c r="A148" s="329">
        <v>1807</v>
      </c>
      <c r="B148" s="24">
        <f t="shared" ref="B148:B177" si="39">0.5*B114+0.5*C148</f>
        <v>5070.2325700000001</v>
      </c>
      <c r="C148" s="25">
        <f t="shared" ref="C148:C177" si="40">0.2*C114+0.8*D148</f>
        <v>10140.46514</v>
      </c>
      <c r="D148" s="25">
        <f t="shared" ref="D148:D176" si="41">0.25*D114+0.75*E148</f>
        <v>12675.581424999998</v>
      </c>
      <c r="E148" s="25">
        <f t="shared" ref="E148:E177" si="42">E114/3+2*F148/3</f>
        <v>16900.183466666665</v>
      </c>
      <c r="F148" s="25">
        <f t="shared" ref="F148:G148" si="43">0.5*F114+0.5*G148</f>
        <v>25267.047500000001</v>
      </c>
      <c r="G148" s="25">
        <f t="shared" si="43"/>
        <v>48758.228000000003</v>
      </c>
      <c r="H148" s="25">
        <f t="shared" ref="H148:H177" si="44">0.8*H114+0.2*I148</f>
        <v>87136.796000000002</v>
      </c>
      <c r="I148" s="25">
        <f t="shared" ref="I148:I177" si="45">0.9*I114+0.1*J114</f>
        <v>250014.42</v>
      </c>
      <c r="J148" s="137">
        <f t="shared" ref="J148:J174" si="46">J114</f>
        <v>672158.7</v>
      </c>
      <c r="K148" s="415">
        <v>341.13626637142505</v>
      </c>
    </row>
    <row r="149" spans="1:11" x14ac:dyDescent="0.25">
      <c r="A149" s="329">
        <v>1812</v>
      </c>
      <c r="B149" s="24">
        <f t="shared" si="39"/>
        <v>5945.1042429999998</v>
      </c>
      <c r="C149" s="25">
        <f t="shared" si="40"/>
        <v>11890.208486</v>
      </c>
      <c r="D149" s="25">
        <f t="shared" si="41"/>
        <v>14862.760607499999</v>
      </c>
      <c r="E149" s="25">
        <f t="shared" si="42"/>
        <v>19810.968733333331</v>
      </c>
      <c r="F149" s="25">
        <f t="shared" ref="F149:G149" si="47">0.5*F115+0.5*G149</f>
        <v>29592.55</v>
      </c>
      <c r="G149" s="25">
        <f t="shared" si="47"/>
        <v>56958.297999999995</v>
      </c>
      <c r="H149" s="25">
        <f t="shared" si="44"/>
        <v>101735.86599999999</v>
      </c>
      <c r="I149" s="25">
        <f t="shared" si="45"/>
        <v>297620.96999999997</v>
      </c>
      <c r="J149" s="137">
        <f t="shared" si="46"/>
        <v>932990.1</v>
      </c>
      <c r="K149" s="415">
        <v>359.16268284556713</v>
      </c>
    </row>
    <row r="150" spans="1:11" x14ac:dyDescent="0.25">
      <c r="A150" s="329">
        <v>1817</v>
      </c>
      <c r="B150" s="24">
        <f t="shared" si="39"/>
        <v>5766.4500080000007</v>
      </c>
      <c r="C150" s="25">
        <f t="shared" si="40"/>
        <v>11532.900016000001</v>
      </c>
      <c r="D150" s="25">
        <f t="shared" si="41"/>
        <v>14416.125020000001</v>
      </c>
      <c r="E150" s="25">
        <f t="shared" si="42"/>
        <v>19221.500026666668</v>
      </c>
      <c r="F150" s="25">
        <f t="shared" ref="F150:G150" si="48">0.5*F116+0.5*G150</f>
        <v>28795.469250000002</v>
      </c>
      <c r="G150" s="25">
        <f t="shared" si="48"/>
        <v>56364.833500000001</v>
      </c>
      <c r="H150" s="25">
        <f t="shared" si="44"/>
        <v>103497.916</v>
      </c>
      <c r="I150" s="25">
        <f t="shared" si="45"/>
        <v>334856.62</v>
      </c>
      <c r="J150" s="137">
        <f t="shared" si="46"/>
        <v>1340569</v>
      </c>
      <c r="K150" s="415">
        <v>407.76098712304491</v>
      </c>
    </row>
    <row r="151" spans="1:11" x14ac:dyDescent="0.25">
      <c r="A151" s="329">
        <v>1822</v>
      </c>
      <c r="B151" s="24">
        <f t="shared" si="39"/>
        <v>8071.9240000000009</v>
      </c>
      <c r="C151" s="25">
        <f t="shared" si="40"/>
        <v>16143.848000000002</v>
      </c>
      <c r="D151" s="25">
        <f t="shared" si="41"/>
        <v>20179.810000000001</v>
      </c>
      <c r="E151" s="25">
        <f t="shared" si="42"/>
        <v>26906.413333333334</v>
      </c>
      <c r="F151" s="25">
        <f t="shared" ref="F151:G151" si="49">0.5*F117+0.5*G151</f>
        <v>40288.540500000003</v>
      </c>
      <c r="G151" s="25">
        <f t="shared" si="49"/>
        <v>78698.887000000002</v>
      </c>
      <c r="H151" s="25">
        <f t="shared" si="44"/>
        <v>144642.87400000001</v>
      </c>
      <c r="I151" s="25">
        <f t="shared" si="45"/>
        <v>471776.08999999997</v>
      </c>
      <c r="J151" s="137">
        <f t="shared" si="46"/>
        <v>2304284</v>
      </c>
      <c r="K151" s="415">
        <v>429.30800542740837</v>
      </c>
    </row>
    <row r="152" spans="1:11" x14ac:dyDescent="0.25">
      <c r="A152" s="329">
        <v>1827</v>
      </c>
      <c r="B152" s="24">
        <f t="shared" si="39"/>
        <v>8894.528620000001</v>
      </c>
      <c r="C152" s="25">
        <f t="shared" si="40"/>
        <v>17789.057240000002</v>
      </c>
      <c r="D152" s="25">
        <f t="shared" si="41"/>
        <v>22236.321550000001</v>
      </c>
      <c r="E152" s="25">
        <f t="shared" si="42"/>
        <v>29648.428733333334</v>
      </c>
      <c r="F152" s="25">
        <f t="shared" ref="F152:G152" si="50">0.5*F118+0.5*G152</f>
        <v>44421.127</v>
      </c>
      <c r="G152" s="25">
        <f t="shared" si="50"/>
        <v>86663.286999999997</v>
      </c>
      <c r="H152" s="25">
        <f t="shared" si="44"/>
        <v>157116.10399999999</v>
      </c>
      <c r="I152" s="25">
        <f t="shared" si="45"/>
        <v>447139</v>
      </c>
      <c r="J152" s="137">
        <f t="shared" si="46"/>
        <v>1376083</v>
      </c>
      <c r="K152" s="415">
        <v>451.99361720311941</v>
      </c>
    </row>
    <row r="153" spans="1:11" x14ac:dyDescent="0.25">
      <c r="A153" s="329">
        <v>1832</v>
      </c>
      <c r="B153" s="24">
        <f t="shared" si="39"/>
        <v>7301.3006320000004</v>
      </c>
      <c r="C153" s="25">
        <f t="shared" si="40"/>
        <v>14602.601264000001</v>
      </c>
      <c r="D153" s="25">
        <f t="shared" si="41"/>
        <v>18253.25158</v>
      </c>
      <c r="E153" s="25">
        <f t="shared" si="42"/>
        <v>24337.668773333335</v>
      </c>
      <c r="F153" s="25">
        <f t="shared" ref="F153:G153" si="51">0.5*F119+0.5*G153</f>
        <v>36500.215450000003</v>
      </c>
      <c r="G153" s="25">
        <f t="shared" si="51"/>
        <v>72152.332000000009</v>
      </c>
      <c r="H153" s="25">
        <f t="shared" si="44"/>
        <v>133771.65400000001</v>
      </c>
      <c r="I153" s="25">
        <f t="shared" si="45"/>
        <v>396244.91000000003</v>
      </c>
      <c r="J153" s="137">
        <f t="shared" si="46"/>
        <v>1123103</v>
      </c>
      <c r="K153" s="415">
        <v>443.8543247344461</v>
      </c>
    </row>
    <row r="154" spans="1:11" x14ac:dyDescent="0.25">
      <c r="A154" s="329">
        <v>1837</v>
      </c>
      <c r="B154" s="24">
        <f t="shared" si="39"/>
        <v>9912.5886400000018</v>
      </c>
      <c r="C154" s="25">
        <f t="shared" si="40"/>
        <v>19825.177280000004</v>
      </c>
      <c r="D154" s="25">
        <f t="shared" si="41"/>
        <v>24781.471600000001</v>
      </c>
      <c r="E154" s="25">
        <f t="shared" si="42"/>
        <v>33041.962133333334</v>
      </c>
      <c r="F154" s="25">
        <f t="shared" ref="F154:G154" si="52">0.5*F120+0.5*G154</f>
        <v>49489.788500000002</v>
      </c>
      <c r="G154" s="25">
        <f t="shared" si="52"/>
        <v>96817.577000000005</v>
      </c>
      <c r="H154" s="25">
        <f t="shared" si="44"/>
        <v>176303.054</v>
      </c>
      <c r="I154" s="25">
        <f t="shared" si="45"/>
        <v>503730.71000000008</v>
      </c>
      <c r="J154" s="137">
        <f t="shared" si="46"/>
        <v>1557719</v>
      </c>
      <c r="K154" s="415">
        <v>476.24582777562796</v>
      </c>
    </row>
    <row r="155" spans="1:11" x14ac:dyDescent="0.25">
      <c r="A155" s="329">
        <v>1842</v>
      </c>
      <c r="B155" s="24">
        <f t="shared" si="39"/>
        <v>12035.045639000004</v>
      </c>
      <c r="C155" s="25">
        <f t="shared" si="40"/>
        <v>24070.091278000007</v>
      </c>
      <c r="D155" s="25">
        <f t="shared" si="41"/>
        <v>30087.614097500005</v>
      </c>
      <c r="E155" s="25">
        <f t="shared" si="42"/>
        <v>40116.818796666674</v>
      </c>
      <c r="F155" s="25">
        <f t="shared" ref="F155:G155" si="53">0.5*F121+0.5*G155</f>
        <v>60135.884500000007</v>
      </c>
      <c r="G155" s="25">
        <f t="shared" si="53"/>
        <v>118247.59900000002</v>
      </c>
      <c r="H155" s="25">
        <f t="shared" si="44"/>
        <v>219900.82800000004</v>
      </c>
      <c r="I155" s="25">
        <f t="shared" si="45"/>
        <v>714975.62</v>
      </c>
      <c r="J155" s="137">
        <f t="shared" si="46"/>
        <v>2699483</v>
      </c>
      <c r="K155" s="415">
        <v>495.96831909919365</v>
      </c>
    </row>
    <row r="156" spans="1:11" x14ac:dyDescent="0.25">
      <c r="A156" s="329">
        <v>1847</v>
      </c>
      <c r="B156" s="24">
        <f t="shared" si="39"/>
        <v>12718.27836</v>
      </c>
      <c r="C156" s="25">
        <f t="shared" si="40"/>
        <v>25436.55672</v>
      </c>
      <c r="D156" s="25">
        <f t="shared" si="41"/>
        <v>31795.695899999999</v>
      </c>
      <c r="E156" s="25">
        <f t="shared" si="42"/>
        <v>42394.261200000001</v>
      </c>
      <c r="F156" s="25">
        <f t="shared" ref="F156:G156" si="54">0.5*F122+0.5*G156</f>
        <v>63547.511500000001</v>
      </c>
      <c r="G156" s="25">
        <f t="shared" si="54"/>
        <v>124964.175</v>
      </c>
      <c r="H156" s="25">
        <f t="shared" si="44"/>
        <v>231611.37</v>
      </c>
      <c r="I156" s="25">
        <f t="shared" si="45"/>
        <v>723581.25</v>
      </c>
      <c r="J156" s="137">
        <f t="shared" si="46"/>
        <v>2870997</v>
      </c>
      <c r="K156" s="415">
        <v>552.66976906203865</v>
      </c>
    </row>
    <row r="157" spans="1:11" x14ac:dyDescent="0.25">
      <c r="A157" s="329">
        <v>1852</v>
      </c>
      <c r="B157" s="24">
        <f t="shared" si="39"/>
        <v>14203.29802</v>
      </c>
      <c r="C157" s="25">
        <f t="shared" si="40"/>
        <v>28406.59604</v>
      </c>
      <c r="D157" s="25">
        <f t="shared" si="41"/>
        <v>35508.245049999998</v>
      </c>
      <c r="E157" s="25">
        <f t="shared" si="42"/>
        <v>47344.326733333335</v>
      </c>
      <c r="F157" s="25">
        <f t="shared" ref="F157:G157" si="55">0.5*F123+0.5*G157</f>
        <v>70936.749500000005</v>
      </c>
      <c r="G157" s="25">
        <f t="shared" si="55"/>
        <v>138806.03700000001</v>
      </c>
      <c r="H157" s="25">
        <f t="shared" si="44"/>
        <v>258080.99400000004</v>
      </c>
      <c r="I157" s="25">
        <f t="shared" si="45"/>
        <v>842161.37000000011</v>
      </c>
      <c r="J157" s="137">
        <f t="shared" si="46"/>
        <v>3118415</v>
      </c>
      <c r="K157" s="415">
        <v>548.40584894692131</v>
      </c>
    </row>
    <row r="158" spans="1:11" x14ac:dyDescent="0.25">
      <c r="A158" s="329">
        <v>1857</v>
      </c>
      <c r="B158" s="24">
        <f t="shared" si="39"/>
        <v>15461.237536500003</v>
      </c>
      <c r="C158" s="25">
        <f t="shared" si="40"/>
        <v>30922.475073000005</v>
      </c>
      <c r="D158" s="25">
        <f t="shared" si="41"/>
        <v>38653.093841250004</v>
      </c>
      <c r="E158" s="25">
        <f t="shared" si="42"/>
        <v>51536.329400000002</v>
      </c>
      <c r="F158" s="25">
        <f t="shared" ref="F158:G158" si="56">0.5*F124+0.5*G158</f>
        <v>77121.423500000004</v>
      </c>
      <c r="G158" s="25">
        <f t="shared" si="56"/>
        <v>150184.38100000002</v>
      </c>
      <c r="H158" s="25">
        <f t="shared" si="44"/>
        <v>275656.95200000005</v>
      </c>
      <c r="I158" s="25">
        <f t="shared" si="45"/>
        <v>814375.56</v>
      </c>
      <c r="J158" s="137">
        <f t="shared" si="46"/>
        <v>2105481</v>
      </c>
      <c r="K158" s="415">
        <v>580.7682792991211</v>
      </c>
    </row>
    <row r="159" spans="1:11" x14ac:dyDescent="0.25">
      <c r="A159" s="329">
        <v>1862</v>
      </c>
      <c r="B159" s="24">
        <f t="shared" si="39"/>
        <v>18023.044130000002</v>
      </c>
      <c r="C159" s="25">
        <f t="shared" si="40"/>
        <v>36046.088260000004</v>
      </c>
      <c r="D159" s="25">
        <f t="shared" si="41"/>
        <v>45057.610325000001</v>
      </c>
      <c r="E159" s="25">
        <f t="shared" si="42"/>
        <v>60076.813766666673</v>
      </c>
      <c r="F159" s="25">
        <f t="shared" ref="F159:G159" si="57">0.5*F125+0.5*G159</f>
        <v>89948.388000000006</v>
      </c>
      <c r="G159" s="25">
        <f t="shared" si="57"/>
        <v>174886.86900000001</v>
      </c>
      <c r="H159" s="25">
        <f t="shared" si="44"/>
        <v>321503.61800000002</v>
      </c>
      <c r="I159" s="25">
        <f t="shared" si="45"/>
        <v>993592.89</v>
      </c>
      <c r="J159" s="137">
        <f t="shared" si="46"/>
        <v>3604509</v>
      </c>
      <c r="K159" s="415">
        <v>618.24795905418557</v>
      </c>
    </row>
    <row r="160" spans="1:11" x14ac:dyDescent="0.25">
      <c r="A160" s="329">
        <v>1867</v>
      </c>
      <c r="B160" s="24">
        <f t="shared" si="39"/>
        <v>18653.918690000002</v>
      </c>
      <c r="C160" s="25">
        <f t="shared" si="40"/>
        <v>37307.837380000004</v>
      </c>
      <c r="D160" s="25">
        <f t="shared" si="41"/>
        <v>46634.796725</v>
      </c>
      <c r="E160" s="25">
        <f t="shared" si="42"/>
        <v>62179.728966666669</v>
      </c>
      <c r="F160" s="25">
        <f t="shared" ref="F160:G160" si="58">0.5*F126+0.5*G160</f>
        <v>93167.016499999998</v>
      </c>
      <c r="G160" s="25">
        <f t="shared" si="58"/>
        <v>182048.084</v>
      </c>
      <c r="H160" s="25">
        <f t="shared" si="44"/>
        <v>337465.228</v>
      </c>
      <c r="I160" s="25">
        <f t="shared" si="45"/>
        <v>1058478.54</v>
      </c>
      <c r="J160" s="137">
        <f t="shared" si="46"/>
        <v>3401898</v>
      </c>
      <c r="K160" s="415">
        <v>634.18889769841837</v>
      </c>
    </row>
    <row r="161" spans="1:11" x14ac:dyDescent="0.25">
      <c r="A161" s="329">
        <v>1872</v>
      </c>
      <c r="B161" s="24">
        <f t="shared" si="39"/>
        <v>25025.311510000007</v>
      </c>
      <c r="C161" s="25">
        <f t="shared" si="40"/>
        <v>50050.623020000014</v>
      </c>
      <c r="D161" s="25">
        <f t="shared" si="41"/>
        <v>62563.278775000013</v>
      </c>
      <c r="E161" s="25">
        <f t="shared" si="42"/>
        <v>83417.705033333346</v>
      </c>
      <c r="F161" s="25">
        <f t="shared" ref="F161:G161" si="59">0.5*F127+0.5*G161</f>
        <v>124843.43600000002</v>
      </c>
      <c r="G161" s="25">
        <f t="shared" si="59"/>
        <v>241728.15400000004</v>
      </c>
      <c r="H161" s="25">
        <f t="shared" si="44"/>
        <v>438222.39800000004</v>
      </c>
      <c r="I161" s="25">
        <f t="shared" si="45"/>
        <v>1304158.79</v>
      </c>
      <c r="J161" s="137">
        <f t="shared" si="46"/>
        <v>4608866</v>
      </c>
      <c r="K161" s="415">
        <v>725.17555419940061</v>
      </c>
    </row>
    <row r="162" spans="1:11" x14ac:dyDescent="0.25">
      <c r="A162" s="329">
        <v>1877</v>
      </c>
      <c r="B162" s="24">
        <f t="shared" si="39"/>
        <v>29057.031840000007</v>
      </c>
      <c r="C162" s="25">
        <f t="shared" si="40"/>
        <v>58114.063680000014</v>
      </c>
      <c r="D162" s="25">
        <f t="shared" si="41"/>
        <v>72642.579600000012</v>
      </c>
      <c r="E162" s="25">
        <f t="shared" si="42"/>
        <v>96856.772800000021</v>
      </c>
      <c r="F162" s="25">
        <f t="shared" ref="F162:G162" si="60">0.5*F128+0.5*G162</f>
        <v>144949.49750000003</v>
      </c>
      <c r="G162" s="25">
        <f t="shared" si="60"/>
        <v>281122.53500000003</v>
      </c>
      <c r="H162" s="25">
        <f t="shared" si="44"/>
        <v>516098.94000000006</v>
      </c>
      <c r="I162" s="25">
        <f t="shared" si="45"/>
        <v>1696689.1</v>
      </c>
      <c r="J162" s="137">
        <f t="shared" si="46"/>
        <v>7064236</v>
      </c>
      <c r="K162" s="415">
        <v>701.87166109604732</v>
      </c>
    </row>
    <row r="163" spans="1:11" x14ac:dyDescent="0.25">
      <c r="A163" s="329">
        <v>1882</v>
      </c>
      <c r="B163" s="24">
        <f t="shared" si="39"/>
        <v>25328.826560000001</v>
      </c>
      <c r="C163" s="25">
        <f t="shared" si="40"/>
        <v>50657.653120000003</v>
      </c>
      <c r="D163" s="25">
        <f t="shared" si="41"/>
        <v>63322.066400000003</v>
      </c>
      <c r="E163" s="25">
        <f t="shared" si="42"/>
        <v>84429.421866666671</v>
      </c>
      <c r="F163" s="25">
        <f t="shared" ref="F163:G168" si="61">0.5*F129+0.5*G163</f>
        <v>126534.686</v>
      </c>
      <c r="G163" s="25">
        <f t="shared" si="61"/>
        <v>247357.08000000002</v>
      </c>
      <c r="H163" s="25">
        <f t="shared" si="44"/>
        <v>455788.44000000006</v>
      </c>
      <c r="I163" s="25">
        <f t="shared" si="45"/>
        <v>1388941.4000000001</v>
      </c>
      <c r="J163" s="137">
        <f t="shared" si="46"/>
        <v>4337111</v>
      </c>
      <c r="K163" s="415">
        <v>812.29967301395686</v>
      </c>
    </row>
    <row r="164" spans="1:11" x14ac:dyDescent="0.25">
      <c r="A164" s="329">
        <v>1887</v>
      </c>
      <c r="B164" s="24">
        <f t="shared" si="39"/>
        <v>34305.195973200003</v>
      </c>
      <c r="C164" s="25">
        <f t="shared" si="40"/>
        <v>68610.391946400006</v>
      </c>
      <c r="D164" s="25">
        <f t="shared" si="41"/>
        <v>85762.989933000004</v>
      </c>
      <c r="E164" s="25">
        <f t="shared" si="42"/>
        <v>114348.01903333334</v>
      </c>
      <c r="F164" s="25">
        <f t="shared" si="61"/>
        <v>171028.22750000001</v>
      </c>
      <c r="G164" s="25">
        <f t="shared" si="61"/>
        <v>330599.03500000003</v>
      </c>
      <c r="H164" s="25">
        <f t="shared" si="44"/>
        <v>599823.72000000009</v>
      </c>
      <c r="I164" s="25">
        <f t="shared" si="45"/>
        <v>1836746.6</v>
      </c>
      <c r="J164" s="137">
        <f t="shared" si="46"/>
        <v>6651185</v>
      </c>
      <c r="K164" s="415">
        <v>842.03235585678908</v>
      </c>
    </row>
    <row r="165" spans="1:11" x14ac:dyDescent="0.25">
      <c r="A165" s="329">
        <v>1892</v>
      </c>
      <c r="B165" s="24">
        <f t="shared" si="39"/>
        <v>39767.229010000003</v>
      </c>
      <c r="C165" s="25">
        <f t="shared" si="40"/>
        <v>79534.458020000005</v>
      </c>
      <c r="D165" s="25">
        <f t="shared" si="41"/>
        <v>99418.072524999996</v>
      </c>
      <c r="E165" s="25">
        <f t="shared" si="42"/>
        <v>132557.43003333334</v>
      </c>
      <c r="F165" s="25">
        <f t="shared" si="61"/>
        <v>198702.59099999999</v>
      </c>
      <c r="G165" s="25">
        <f t="shared" si="61"/>
        <v>390745</v>
      </c>
      <c r="H165" s="25">
        <f t="shared" si="44"/>
        <v>731740.54</v>
      </c>
      <c r="I165" s="25">
        <f t="shared" si="45"/>
        <v>2526367.9000000004</v>
      </c>
      <c r="J165" s="137">
        <f t="shared" si="46"/>
        <v>12100000</v>
      </c>
      <c r="K165" s="415">
        <v>923.85836837255238</v>
      </c>
    </row>
    <row r="166" spans="1:11" x14ac:dyDescent="0.25">
      <c r="A166" s="329">
        <v>1897</v>
      </c>
      <c r="B166" s="24">
        <f t="shared" si="39"/>
        <v>35847.622210000009</v>
      </c>
      <c r="C166" s="25">
        <f t="shared" si="40"/>
        <v>71695.244420000017</v>
      </c>
      <c r="D166" s="25">
        <f t="shared" si="41"/>
        <v>89619.055525000018</v>
      </c>
      <c r="E166" s="25">
        <f t="shared" si="42"/>
        <v>119492.07403333335</v>
      </c>
      <c r="F166" s="25">
        <f t="shared" si="61"/>
        <v>179127.86800000002</v>
      </c>
      <c r="G166" s="25">
        <f t="shared" si="61"/>
        <v>352964.22500000003</v>
      </c>
      <c r="H166" s="25">
        <f t="shared" si="44"/>
        <v>660572.32000000007</v>
      </c>
      <c r="I166" s="25">
        <f t="shared" si="45"/>
        <v>2169775.2000000002</v>
      </c>
      <c r="J166" s="137">
        <f t="shared" si="46"/>
        <v>7490244</v>
      </c>
      <c r="K166" s="415">
        <v>917.67758735223765</v>
      </c>
    </row>
    <row r="167" spans="1:11" x14ac:dyDescent="0.25">
      <c r="A167" s="329">
        <v>1902</v>
      </c>
      <c r="B167" s="24">
        <f t="shared" si="39"/>
        <v>36746.824410000008</v>
      </c>
      <c r="C167" s="25">
        <f t="shared" si="40"/>
        <v>73493.648820000017</v>
      </c>
      <c r="D167" s="25">
        <f t="shared" si="41"/>
        <v>91867.061025000017</v>
      </c>
      <c r="E167" s="25">
        <f t="shared" si="42"/>
        <v>122489.41470000002</v>
      </c>
      <c r="F167" s="25">
        <f t="shared" si="61"/>
        <v>183514.48700000002</v>
      </c>
      <c r="G167" s="25">
        <f t="shared" si="61"/>
        <v>360831.65500000003</v>
      </c>
      <c r="H167" s="25">
        <f t="shared" si="44"/>
        <v>678480</v>
      </c>
      <c r="I167" s="25">
        <f t="shared" si="45"/>
        <v>2316017.6</v>
      </c>
      <c r="J167" s="137">
        <f t="shared" si="46"/>
        <v>9293732</v>
      </c>
      <c r="K167" s="415">
        <v>929.39342311329324</v>
      </c>
    </row>
    <row r="168" spans="1:11" x14ac:dyDescent="0.25">
      <c r="A168" s="340">
        <v>1907</v>
      </c>
      <c r="B168" s="24">
        <f t="shared" si="39"/>
        <v>36974.120450000009</v>
      </c>
      <c r="C168" s="25">
        <f t="shared" si="40"/>
        <v>73948.240900000019</v>
      </c>
      <c r="D168" s="25">
        <f t="shared" si="41"/>
        <v>92435.301125000027</v>
      </c>
      <c r="E168" s="25">
        <f t="shared" si="42"/>
        <v>123247.06816666669</v>
      </c>
      <c r="F168" s="25">
        <f t="shared" si="61"/>
        <v>184684.83300000004</v>
      </c>
      <c r="G168" s="25">
        <f t="shared" si="61"/>
        <v>363729.33000000007</v>
      </c>
      <c r="H168" s="25">
        <f t="shared" si="44"/>
        <v>687983.12000000011</v>
      </c>
      <c r="I168" s="25">
        <f t="shared" si="45"/>
        <v>2386241.2000000002</v>
      </c>
      <c r="J168" s="137">
        <f t="shared" si="46"/>
        <v>9620713</v>
      </c>
      <c r="K168" s="415">
        <v>993</v>
      </c>
    </row>
    <row r="169" spans="1:11" x14ac:dyDescent="0.25">
      <c r="A169" s="329">
        <v>1912</v>
      </c>
      <c r="B169" s="24">
        <f t="shared" si="39"/>
        <v>37274.632060000004</v>
      </c>
      <c r="C169" s="25">
        <f t="shared" si="40"/>
        <v>74549.264120000007</v>
      </c>
      <c r="D169" s="25">
        <f t="shared" si="41"/>
        <v>93186.580150000009</v>
      </c>
      <c r="E169" s="25">
        <f t="shared" si="42"/>
        <v>124248.77353333334</v>
      </c>
      <c r="F169" s="25">
        <f t="shared" ref="F169:G169" si="62">0.5*F135+0.5*G169</f>
        <v>186074.40150000001</v>
      </c>
      <c r="G169" s="25">
        <f t="shared" si="62"/>
        <v>365845.54000000004</v>
      </c>
      <c r="H169" s="25">
        <f t="shared" si="44"/>
        <v>690050.88000000012</v>
      </c>
      <c r="I169" s="25">
        <f t="shared" si="45"/>
        <v>2370377.2000000002</v>
      </c>
      <c r="J169" s="137">
        <f t="shared" si="46"/>
        <v>9419728</v>
      </c>
      <c r="K169" s="415">
        <v>1056.9012377655054</v>
      </c>
    </row>
    <row r="170" spans="1:11" x14ac:dyDescent="0.25">
      <c r="A170" s="329">
        <v>1922</v>
      </c>
      <c r="B170" s="24">
        <f t="shared" si="39"/>
        <v>53456.105830000008</v>
      </c>
      <c r="C170" s="25">
        <f t="shared" si="40"/>
        <v>106912.21166000002</v>
      </c>
      <c r="D170" s="25">
        <f t="shared" si="41"/>
        <v>133640.26457500001</v>
      </c>
      <c r="E170" s="25">
        <f t="shared" si="42"/>
        <v>178144.47266666667</v>
      </c>
      <c r="F170" s="25">
        <f t="shared" ref="F170:G170" si="63">0.5*F136+0.5*G170</f>
        <v>265626.995</v>
      </c>
      <c r="G170" s="25">
        <f t="shared" si="63"/>
        <v>513467.96</v>
      </c>
      <c r="H170" s="25">
        <f t="shared" si="44"/>
        <v>951175.54</v>
      </c>
      <c r="I170" s="25">
        <f t="shared" si="45"/>
        <v>3231227.7</v>
      </c>
      <c r="J170" s="137">
        <f t="shared" si="46"/>
        <v>14400000</v>
      </c>
      <c r="K170" s="415">
        <v>4259.0807063977481</v>
      </c>
    </row>
    <row r="171" spans="1:11" x14ac:dyDescent="0.25">
      <c r="A171" s="329">
        <v>1927</v>
      </c>
      <c r="B171" s="24">
        <f t="shared" si="39"/>
        <v>87506.764640000023</v>
      </c>
      <c r="C171" s="25">
        <f t="shared" si="40"/>
        <v>175013.52928000005</v>
      </c>
      <c r="D171" s="25">
        <f t="shared" si="41"/>
        <v>218766.91160000005</v>
      </c>
      <c r="E171" s="25">
        <f t="shared" si="42"/>
        <v>291478.42033333337</v>
      </c>
      <c r="F171" s="25">
        <f t="shared" ref="F171:G171" si="64">0.5*F137+0.5*G171</f>
        <v>433328.58500000008</v>
      </c>
      <c r="G171" s="25">
        <f t="shared" si="64"/>
        <v>833172.79000000015</v>
      </c>
      <c r="H171" s="25">
        <f t="shared" si="44"/>
        <v>1530221.2800000003</v>
      </c>
      <c r="I171" s="25">
        <f t="shared" si="45"/>
        <v>5015881.2</v>
      </c>
      <c r="J171" s="137">
        <f t="shared" si="46"/>
        <v>19200000</v>
      </c>
      <c r="K171" s="415">
        <v>7069.490963295736</v>
      </c>
    </row>
    <row r="172" spans="1:11" x14ac:dyDescent="0.25">
      <c r="A172" s="271">
        <v>1932</v>
      </c>
      <c r="B172" s="24">
        <f t="shared" si="39"/>
        <v>104138.43440000003</v>
      </c>
      <c r="C172" s="25">
        <f t="shared" si="40"/>
        <v>208276.86880000005</v>
      </c>
      <c r="D172" s="25">
        <f t="shared" si="41"/>
        <v>260346.08600000004</v>
      </c>
      <c r="E172" s="25">
        <f t="shared" si="42"/>
        <v>346164.38666666672</v>
      </c>
      <c r="F172" s="25">
        <f t="shared" ref="F172:G172" si="65">0.5*F138+0.5*G172</f>
        <v>512184.10000000003</v>
      </c>
      <c r="G172" s="25">
        <f t="shared" si="65"/>
        <v>974607.96000000008</v>
      </c>
      <c r="H172" s="25">
        <f t="shared" si="44"/>
        <v>1770054.7200000002</v>
      </c>
      <c r="I172" s="25">
        <f t="shared" si="45"/>
        <v>5947888.4000000004</v>
      </c>
      <c r="J172" s="137">
        <f t="shared" si="46"/>
        <v>26900000</v>
      </c>
      <c r="K172" s="415">
        <v>7286.5581009818015</v>
      </c>
    </row>
    <row r="173" spans="1:11" x14ac:dyDescent="0.25">
      <c r="A173" s="271">
        <v>1937</v>
      </c>
      <c r="B173" s="24">
        <f t="shared" si="39"/>
        <v>92414.149720000016</v>
      </c>
      <c r="C173" s="25">
        <f t="shared" si="40"/>
        <v>184828.29944000003</v>
      </c>
      <c r="D173" s="25">
        <f t="shared" si="41"/>
        <v>230975.69525000002</v>
      </c>
      <c r="E173" s="25">
        <f t="shared" si="42"/>
        <v>305970.2466666667</v>
      </c>
      <c r="F173" s="25">
        <f t="shared" ref="F173:G173" si="66">0.5*F139+0.5*G173</f>
        <v>450383.33500000002</v>
      </c>
      <c r="G173" s="25">
        <f t="shared" si="66"/>
        <v>849564.13</v>
      </c>
      <c r="H173" s="25">
        <f t="shared" si="44"/>
        <v>1526940.36</v>
      </c>
      <c r="I173" s="25">
        <f t="shared" si="45"/>
        <v>4843432.5999999996</v>
      </c>
      <c r="J173" s="137">
        <f t="shared" si="46"/>
        <v>19600000</v>
      </c>
      <c r="K173" s="415">
        <v>8559.8237412001836</v>
      </c>
    </row>
    <row r="174" spans="1:11" x14ac:dyDescent="0.25">
      <c r="A174" s="375">
        <v>1942</v>
      </c>
      <c r="B174" s="24">
        <f t="shared" si="39"/>
        <v>137104.075729</v>
      </c>
      <c r="C174" s="25">
        <f t="shared" si="40"/>
        <v>274208.15145800001</v>
      </c>
      <c r="D174" s="25">
        <f t="shared" si="41"/>
        <v>342760.18932250002</v>
      </c>
      <c r="E174" s="25">
        <f t="shared" si="42"/>
        <v>456989.05333333334</v>
      </c>
      <c r="F174" s="25">
        <f t="shared" ref="F174" si="67">0.5*F140+0.5*G174</f>
        <v>679970.87</v>
      </c>
      <c r="G174" s="25">
        <f t="shared" ref="G174" si="68">0.5*G140+0.5*H174</f>
        <v>1305651.99</v>
      </c>
      <c r="H174" s="25">
        <f t="shared" si="44"/>
        <v>2411412.38</v>
      </c>
      <c r="I174" s="25">
        <f t="shared" si="45"/>
        <v>8291813.1000000006</v>
      </c>
      <c r="J174" s="137">
        <f t="shared" si="46"/>
        <v>34800000</v>
      </c>
      <c r="K174" s="418">
        <v>14778.046634735985</v>
      </c>
    </row>
    <row r="175" spans="1:11" x14ac:dyDescent="0.25">
      <c r="A175" s="306">
        <v>1947</v>
      </c>
      <c r="B175" s="24">
        <f t="shared" si="39"/>
        <v>387869.60830000002</v>
      </c>
      <c r="C175" s="25">
        <f t="shared" si="40"/>
        <v>775739.21660000004</v>
      </c>
      <c r="D175" s="25">
        <f t="shared" si="41"/>
        <v>968530.3125</v>
      </c>
      <c r="E175" s="25">
        <f t="shared" si="42"/>
        <v>1279999.5666666667</v>
      </c>
      <c r="F175" s="25">
        <f t="shared" ref="F175:G175" si="69">0.5*F141+0.5*G175</f>
        <v>1872668.9750000001</v>
      </c>
      <c r="G175" s="25">
        <f t="shared" si="69"/>
        <v>3469409.75</v>
      </c>
      <c r="H175" s="25">
        <f t="shared" si="44"/>
        <v>6182086.4000000004</v>
      </c>
      <c r="I175" s="25">
        <f t="shared" si="45"/>
        <v>20160000</v>
      </c>
      <c r="J175" s="137">
        <f t="shared" ref="J175:J177" si="70">J141</f>
        <v>81900000</v>
      </c>
      <c r="K175" s="415">
        <v>97131</v>
      </c>
    </row>
    <row r="176" spans="1:11" x14ac:dyDescent="0.25">
      <c r="A176" s="440">
        <v>1952</v>
      </c>
      <c r="B176" s="24">
        <f t="shared" si="39"/>
        <v>995052.58800000011</v>
      </c>
      <c r="C176" s="25">
        <f t="shared" si="40"/>
        <v>1990105.1760000002</v>
      </c>
      <c r="D176" s="25">
        <f t="shared" si="41"/>
        <v>2487631.4700000002</v>
      </c>
      <c r="E176" s="25">
        <f t="shared" si="42"/>
        <v>3304253.5</v>
      </c>
      <c r="F176" s="25">
        <f t="shared" ref="F176" si="71">0.5*F142+0.5*G176</f>
        <v>4847111.25</v>
      </c>
      <c r="G176" s="25">
        <f t="shared" ref="G176" si="72">0.5*G142+0.5*H176</f>
        <v>8924457.6999999993</v>
      </c>
      <c r="H176" s="25">
        <f t="shared" si="44"/>
        <v>15584838.4</v>
      </c>
      <c r="I176" s="25">
        <f t="shared" si="45"/>
        <v>49080000</v>
      </c>
      <c r="J176" s="137">
        <f t="shared" si="70"/>
        <v>219000000</v>
      </c>
      <c r="K176" s="415">
        <v>364414.82539838552</v>
      </c>
    </row>
    <row r="177" spans="1:11" x14ac:dyDescent="0.25">
      <c r="A177" s="440">
        <v>1957</v>
      </c>
      <c r="B177" s="24">
        <f t="shared" si="39"/>
        <v>1869057.4998999999</v>
      </c>
      <c r="C177" s="25">
        <f t="shared" si="40"/>
        <v>3738114.9997999999</v>
      </c>
      <c r="D177" s="25">
        <f>0.25*D143+0.75*E177</f>
        <v>4670463.75</v>
      </c>
      <c r="E177" s="25">
        <f t="shared" si="42"/>
        <v>6186508</v>
      </c>
      <c r="F177" s="25">
        <f t="shared" ref="F177" si="73">0.5*F143+0.5*G177</f>
        <v>9024286.75</v>
      </c>
      <c r="G177" s="25">
        <f t="shared" ref="G177" si="74">0.5*G143+0.5*H177</f>
        <v>16495794.5</v>
      </c>
      <c r="H177" s="25">
        <f t="shared" si="44"/>
        <v>28750000</v>
      </c>
      <c r="I177" s="25">
        <f t="shared" si="45"/>
        <v>89350000</v>
      </c>
      <c r="J177" s="137">
        <f t="shared" si="70"/>
        <v>304000000</v>
      </c>
      <c r="K177" s="415">
        <v>508384.19475874736</v>
      </c>
    </row>
    <row r="178" spans="1:11" x14ac:dyDescent="0.25">
      <c r="A178" s="271">
        <v>1962</v>
      </c>
      <c r="B178" s="24"/>
      <c r="C178" s="25"/>
      <c r="D178" s="25"/>
      <c r="E178" s="25"/>
      <c r="F178" s="25"/>
      <c r="G178" s="25"/>
      <c r="H178" s="25"/>
      <c r="I178" s="25"/>
      <c r="J178" s="137"/>
      <c r="K178" s="415"/>
    </row>
    <row r="179" spans="1:11" x14ac:dyDescent="0.25">
      <c r="A179" s="326"/>
      <c r="B179" s="559" t="s">
        <v>588</v>
      </c>
      <c r="C179" s="557"/>
      <c r="D179" s="557"/>
      <c r="E179" s="557"/>
      <c r="F179" s="558"/>
      <c r="G179" s="558"/>
      <c r="H179" s="558"/>
      <c r="I179" s="558"/>
      <c r="J179" s="563"/>
    </row>
    <row r="180" spans="1:11" x14ac:dyDescent="0.25">
      <c r="A180" s="327"/>
      <c r="B180" s="561"/>
      <c r="C180" s="508"/>
      <c r="D180" s="508"/>
      <c r="E180" s="508"/>
      <c r="F180" s="508"/>
      <c r="G180" s="508"/>
      <c r="H180" s="508"/>
      <c r="I180" s="508"/>
      <c r="J180" s="564"/>
    </row>
    <row r="181" spans="1:11" x14ac:dyDescent="0.25">
      <c r="A181" s="328"/>
      <c r="B181" s="12" t="s">
        <v>50</v>
      </c>
      <c r="C181" s="11" t="s">
        <v>41</v>
      </c>
      <c r="D181" s="11" t="s">
        <v>42</v>
      </c>
      <c r="E181" s="11" t="s">
        <v>43</v>
      </c>
      <c r="F181" s="11" t="s">
        <v>44</v>
      </c>
      <c r="G181" s="11" t="s">
        <v>45</v>
      </c>
      <c r="H181" s="11" t="s">
        <v>46</v>
      </c>
      <c r="I181" s="11" t="s">
        <v>47</v>
      </c>
      <c r="J181" s="155" t="s">
        <v>48</v>
      </c>
    </row>
    <row r="182" spans="1:11" x14ac:dyDescent="0.25">
      <c r="A182" s="329">
        <v>1807</v>
      </c>
      <c r="B182" s="28">
        <f t="shared" ref="B182:J182" si="75">B114/$K114</f>
        <v>0</v>
      </c>
      <c r="C182" s="28">
        <f t="shared" si="75"/>
        <v>0</v>
      </c>
      <c r="D182" s="28">
        <f t="shared" si="75"/>
        <v>5.2040787656011771E-3</v>
      </c>
      <c r="E182" s="28">
        <f t="shared" si="75"/>
        <v>0.48794401653785285</v>
      </c>
      <c r="F182" s="28">
        <f t="shared" si="75"/>
        <v>5.2057408580137805</v>
      </c>
      <c r="G182" s="28">
        <f t="shared" si="75"/>
        <v>30.426726863155473</v>
      </c>
      <c r="H182" s="28">
        <f t="shared" si="75"/>
        <v>136.06700481813127</v>
      </c>
      <c r="I182" s="28">
        <f t="shared" si="75"/>
        <v>595.39110913190575</v>
      </c>
      <c r="J182" s="28">
        <f t="shared" si="75"/>
        <v>1970.3525138196878</v>
      </c>
    </row>
    <row r="183" spans="1:11" x14ac:dyDescent="0.25">
      <c r="A183" s="329">
        <v>1812</v>
      </c>
      <c r="B183" s="28">
        <f t="shared" ref="B183:J183" si="76">B115/$K115</f>
        <v>0</v>
      </c>
      <c r="C183" s="28">
        <f t="shared" si="76"/>
        <v>0</v>
      </c>
      <c r="D183" s="28">
        <f t="shared" si="76"/>
        <v>5.0495864036627161E-2</v>
      </c>
      <c r="E183" s="28">
        <f t="shared" si="76"/>
        <v>0.68995530949007799</v>
      </c>
      <c r="F183" s="28">
        <f t="shared" si="76"/>
        <v>6.1999815302568084</v>
      </c>
      <c r="G183" s="28">
        <f t="shared" si="76"/>
        <v>33.914241600755254</v>
      </c>
      <c r="H183" s="28">
        <f t="shared" si="76"/>
        <v>146.91000073269785</v>
      </c>
      <c r="I183" s="28">
        <f t="shared" si="76"/>
        <v>632.09350760311588</v>
      </c>
      <c r="J183" s="28">
        <f t="shared" si="76"/>
        <v>2597.6810636565137</v>
      </c>
    </row>
    <row r="184" spans="1:11" x14ac:dyDescent="0.25">
      <c r="A184" s="329">
        <v>1817</v>
      </c>
      <c r="B184" s="28">
        <f t="shared" ref="B184:J184" si="77">B116/$K116</f>
        <v>0</v>
      </c>
      <c r="C184" s="28">
        <f t="shared" si="77"/>
        <v>0</v>
      </c>
      <c r="D184" s="28">
        <f t="shared" si="77"/>
        <v>0</v>
      </c>
      <c r="E184" s="28">
        <f t="shared" si="77"/>
        <v>0.18040367353192191</v>
      </c>
      <c r="F184" s="28">
        <f t="shared" si="77"/>
        <v>3.0069208156738489</v>
      </c>
      <c r="G184" s="28">
        <f t="shared" si="77"/>
        <v>22.640103618383311</v>
      </c>
      <c r="H184" s="28">
        <f t="shared" si="77"/>
        <v>111.97304656863184</v>
      </c>
      <c r="I184" s="28">
        <f t="shared" si="77"/>
        <v>547.16073152107276</v>
      </c>
      <c r="J184" s="28">
        <f t="shared" si="77"/>
        <v>3287.6342816863776</v>
      </c>
    </row>
    <row r="185" spans="1:11" x14ac:dyDescent="0.25">
      <c r="A185" s="329">
        <v>1822</v>
      </c>
      <c r="B185" s="28">
        <f t="shared" ref="B185:J185" si="78">B117/$K117</f>
        <v>0</v>
      </c>
      <c r="C185" s="28">
        <f t="shared" si="78"/>
        <v>0</v>
      </c>
      <c r="D185" s="28">
        <f t="shared" si="78"/>
        <v>0</v>
      </c>
      <c r="E185" s="28">
        <f t="shared" si="78"/>
        <v>0.33113521807838181</v>
      </c>
      <c r="F185" s="28">
        <f t="shared" si="78"/>
        <v>4.3749335587863465</v>
      </c>
      <c r="G185" s="28">
        <f t="shared" si="78"/>
        <v>29.710370733249054</v>
      </c>
      <c r="H185" s="28">
        <f t="shared" si="78"/>
        <v>146.42067980404553</v>
      </c>
      <c r="I185" s="28">
        <f t="shared" si="78"/>
        <v>624.64267288242729</v>
      </c>
      <c r="J185" s="28">
        <f t="shared" si="78"/>
        <v>5367.4377623261698</v>
      </c>
    </row>
    <row r="186" spans="1:11" x14ac:dyDescent="0.25">
      <c r="A186" s="329">
        <v>1827</v>
      </c>
      <c r="B186" s="28">
        <f t="shared" ref="B186:J186" si="79">B118/$K118</f>
        <v>0</v>
      </c>
      <c r="C186" s="28">
        <f t="shared" si="79"/>
        <v>0</v>
      </c>
      <c r="D186" s="28">
        <f t="shared" si="79"/>
        <v>0</v>
      </c>
      <c r="E186" s="28">
        <f t="shared" si="79"/>
        <v>0.22795056407555159</v>
      </c>
      <c r="F186" s="28">
        <f t="shared" si="79"/>
        <v>4.8207915268431849</v>
      </c>
      <c r="G186" s="28">
        <f t="shared" si="79"/>
        <v>35.864378130621361</v>
      </c>
      <c r="H186" s="28">
        <f t="shared" si="79"/>
        <v>187.19374960106421</v>
      </c>
      <c r="I186" s="28">
        <f t="shared" si="79"/>
        <v>760.90233779882328</v>
      </c>
      <c r="J186" s="28">
        <f t="shared" si="79"/>
        <v>3044.474407658744</v>
      </c>
    </row>
    <row r="187" spans="1:11" x14ac:dyDescent="0.25">
      <c r="A187" s="329">
        <v>1832</v>
      </c>
      <c r="B187" s="28">
        <f t="shared" ref="B187:J187" si="80">B119/$K119</f>
        <v>0</v>
      </c>
      <c r="C187" s="28">
        <f t="shared" si="80"/>
        <v>0</v>
      </c>
      <c r="D187" s="28">
        <f t="shared" si="80"/>
        <v>0</v>
      </c>
      <c r="E187" s="28">
        <f t="shared" si="80"/>
        <v>2.8332313777777778E-2</v>
      </c>
      <c r="F187" s="28">
        <f t="shared" si="80"/>
        <v>1.910759572991453</v>
      </c>
      <c r="G187" s="28">
        <f t="shared" si="80"/>
        <v>23.730781504273505</v>
      </c>
      <c r="H187" s="28">
        <f t="shared" si="80"/>
        <v>153.54889251282052</v>
      </c>
      <c r="I187" s="28">
        <f t="shared" si="80"/>
        <v>710.78027726495736</v>
      </c>
      <c r="J187" s="28">
        <f t="shared" si="80"/>
        <v>2530.3414598290601</v>
      </c>
    </row>
    <row r="188" spans="1:11" x14ac:dyDescent="0.25">
      <c r="A188" s="329">
        <v>1837</v>
      </c>
      <c r="B188" s="28">
        <f t="shared" ref="B188:J188" si="81">B120/$K120</f>
        <v>0</v>
      </c>
      <c r="C188" s="28">
        <f t="shared" si="81"/>
        <v>0</v>
      </c>
      <c r="D188" s="28">
        <f t="shared" si="81"/>
        <v>0</v>
      </c>
      <c r="E188" s="28">
        <f t="shared" si="81"/>
        <v>0.30721402995456842</v>
      </c>
      <c r="F188" s="28">
        <f t="shared" si="81"/>
        <v>4.5396723160765946</v>
      </c>
      <c r="G188" s="28">
        <f t="shared" si="81"/>
        <v>36.393179717609222</v>
      </c>
      <c r="H188" s="28">
        <f t="shared" si="81"/>
        <v>198.31384233038591</v>
      </c>
      <c r="I188" s="28">
        <f t="shared" si="81"/>
        <v>811.80952661730691</v>
      </c>
      <c r="J188" s="28">
        <f t="shared" si="81"/>
        <v>3270.8297042213308</v>
      </c>
    </row>
    <row r="189" spans="1:11" x14ac:dyDescent="0.25">
      <c r="A189" s="329">
        <v>1842</v>
      </c>
      <c r="B189" s="28">
        <f t="shared" ref="B189:J189" si="82">B121/$K121</f>
        <v>0</v>
      </c>
      <c r="C189" s="28">
        <f t="shared" si="82"/>
        <v>0</v>
      </c>
      <c r="D189" s="28">
        <f t="shared" si="82"/>
        <v>0</v>
      </c>
      <c r="E189" s="28">
        <f t="shared" si="82"/>
        <v>0.15865406512842711</v>
      </c>
      <c r="F189" s="28">
        <f t="shared" si="82"/>
        <v>4.0812485839345838</v>
      </c>
      <c r="G189" s="28">
        <f t="shared" si="82"/>
        <v>33.458528218374219</v>
      </c>
      <c r="H189" s="28">
        <f t="shared" si="82"/>
        <v>193.82715850601252</v>
      </c>
      <c r="I189" s="28">
        <f t="shared" si="82"/>
        <v>996.98868044252049</v>
      </c>
      <c r="J189" s="28">
        <f t="shared" si="82"/>
        <v>5442.8536986050985</v>
      </c>
    </row>
    <row r="190" spans="1:11" x14ac:dyDescent="0.25">
      <c r="A190" s="329">
        <v>1847</v>
      </c>
      <c r="B190" s="28">
        <f t="shared" ref="B190:J190" si="83">B122/$K122</f>
        <v>0</v>
      </c>
      <c r="C190" s="28">
        <f t="shared" si="83"/>
        <v>0</v>
      </c>
      <c r="D190" s="28">
        <f t="shared" si="83"/>
        <v>0</v>
      </c>
      <c r="E190" s="28">
        <f t="shared" si="83"/>
        <v>0.15879392163776673</v>
      </c>
      <c r="F190" s="28">
        <f t="shared" si="83"/>
        <v>3.8555537488803853</v>
      </c>
      <c r="G190" s="28">
        <f t="shared" si="83"/>
        <v>33.142721070281425</v>
      </c>
      <c r="H190" s="28">
        <f t="shared" si="83"/>
        <v>196.53490398858278</v>
      </c>
      <c r="I190" s="28">
        <f t="shared" si="83"/>
        <v>877.52131046190766</v>
      </c>
      <c r="J190" s="28">
        <f t="shared" si="83"/>
        <v>5194.7784386189633</v>
      </c>
    </row>
    <row r="191" spans="1:11" x14ac:dyDescent="0.25">
      <c r="A191" s="329">
        <v>1852</v>
      </c>
      <c r="B191" s="28">
        <f t="shared" ref="B191:J191" si="84">B123/$K123</f>
        <v>0</v>
      </c>
      <c r="C191" s="28">
        <f t="shared" si="84"/>
        <v>0</v>
      </c>
      <c r="D191" s="28">
        <f t="shared" si="84"/>
        <v>0</v>
      </c>
      <c r="E191" s="28">
        <f t="shared" si="84"/>
        <v>0.29080871457925633</v>
      </c>
      <c r="F191" s="28">
        <f t="shared" si="84"/>
        <v>5.5934159088388773</v>
      </c>
      <c r="G191" s="28">
        <f t="shared" si="84"/>
        <v>35.614280988258315</v>
      </c>
      <c r="H191" s="28">
        <f t="shared" si="84"/>
        <v>204.33935964611868</v>
      </c>
      <c r="I191" s="28">
        <f t="shared" si="84"/>
        <v>1074.4675701973256</v>
      </c>
      <c r="J191" s="28">
        <f t="shared" si="84"/>
        <v>5686.3270258480097</v>
      </c>
    </row>
    <row r="192" spans="1:11" x14ac:dyDescent="0.25">
      <c r="A192" s="329">
        <v>1857</v>
      </c>
      <c r="B192" s="28">
        <f t="shared" ref="B192:J192" si="85">B124/$K124</f>
        <v>0</v>
      </c>
      <c r="C192" s="28">
        <f t="shared" si="85"/>
        <v>0</v>
      </c>
      <c r="D192" s="28">
        <f t="shared" si="85"/>
        <v>5.8322141906367126E-3</v>
      </c>
      <c r="E192" s="28">
        <f t="shared" si="85"/>
        <v>0.63044283417452496</v>
      </c>
      <c r="F192" s="28">
        <f t="shared" si="85"/>
        <v>6.9880986008702317</v>
      </c>
      <c r="G192" s="28">
        <f t="shared" si="85"/>
        <v>42.550206133541835</v>
      </c>
      <c r="H192" s="28">
        <f t="shared" si="85"/>
        <v>242.74276854468235</v>
      </c>
      <c r="I192" s="28">
        <f t="shared" si="85"/>
        <v>1155.2273495544118</v>
      </c>
      <c r="J192" s="28">
        <f t="shared" si="85"/>
        <v>3625.3374625434476</v>
      </c>
    </row>
    <row r="193" spans="1:10" x14ac:dyDescent="0.25">
      <c r="A193" s="329">
        <v>1862</v>
      </c>
      <c r="B193" s="28">
        <f t="shared" ref="B193:J193" si="86">B125/$K125</f>
        <v>0</v>
      </c>
      <c r="C193" s="28">
        <f t="shared" si="86"/>
        <v>0</v>
      </c>
      <c r="D193" s="28">
        <f t="shared" si="86"/>
        <v>0</v>
      </c>
      <c r="E193" s="28">
        <f t="shared" si="86"/>
        <v>0.5396949478174603</v>
      </c>
      <c r="F193" s="28">
        <f t="shared" si="86"/>
        <v>8.1033943204022982</v>
      </c>
      <c r="G193" s="28">
        <f t="shared" si="86"/>
        <v>45.726184107827031</v>
      </c>
      <c r="H193" s="28">
        <f t="shared" si="86"/>
        <v>248.25201240421453</v>
      </c>
      <c r="I193" s="28">
        <f t="shared" si="86"/>
        <v>1137.8785642515052</v>
      </c>
      <c r="J193" s="28">
        <f t="shared" si="86"/>
        <v>5830.1995942118219</v>
      </c>
    </row>
    <row r="194" spans="1:10" x14ac:dyDescent="0.25">
      <c r="A194" s="329">
        <v>1867</v>
      </c>
      <c r="B194" s="28">
        <f t="shared" ref="B194:J194" si="87">B126/$K126</f>
        <v>0</v>
      </c>
      <c r="C194" s="28">
        <f t="shared" si="87"/>
        <v>0</v>
      </c>
      <c r="D194" s="28">
        <f t="shared" si="87"/>
        <v>0</v>
      </c>
      <c r="E194" s="28">
        <f t="shared" si="87"/>
        <v>0.32349021047914767</v>
      </c>
      <c r="F194" s="28">
        <f t="shared" si="87"/>
        <v>6.758158358738938</v>
      </c>
      <c r="G194" s="28">
        <f t="shared" si="87"/>
        <v>41.992125842392234</v>
      </c>
      <c r="H194" s="28">
        <f t="shared" si="87"/>
        <v>247.89443739956545</v>
      </c>
      <c r="I194" s="28">
        <f t="shared" si="87"/>
        <v>1258.4556476728596</v>
      </c>
      <c r="J194" s="28">
        <f t="shared" si="87"/>
        <v>5364.1714832064681</v>
      </c>
    </row>
    <row r="195" spans="1:10" x14ac:dyDescent="0.25">
      <c r="A195" s="329">
        <v>1872</v>
      </c>
      <c r="B195" s="28">
        <f t="shared" ref="B195:J195" si="88">B127/$K127</f>
        <v>0</v>
      </c>
      <c r="C195" s="28">
        <f t="shared" si="88"/>
        <v>0</v>
      </c>
      <c r="D195" s="28">
        <f t="shared" si="88"/>
        <v>0</v>
      </c>
      <c r="E195" s="28">
        <f t="shared" si="88"/>
        <v>0.78083589100729789</v>
      </c>
      <c r="F195" s="28">
        <f t="shared" si="88"/>
        <v>10.974884569552936</v>
      </c>
      <c r="G195" s="28">
        <f t="shared" si="88"/>
        <v>62.376495923030099</v>
      </c>
      <c r="H195" s="28">
        <f t="shared" si="88"/>
        <v>305.7718902904839</v>
      </c>
      <c r="I195" s="28">
        <f t="shared" si="88"/>
        <v>1292.0583086042125</v>
      </c>
      <c r="J195" s="28">
        <f t="shared" si="88"/>
        <v>6355.5176030281709</v>
      </c>
    </row>
    <row r="196" spans="1:10" x14ac:dyDescent="0.25">
      <c r="A196" s="329">
        <v>1877</v>
      </c>
      <c r="B196" s="28">
        <f t="shared" ref="B196:J196" si="89">B128/$K128</f>
        <v>0</v>
      </c>
      <c r="C196" s="28">
        <f t="shared" si="89"/>
        <v>0</v>
      </c>
      <c r="D196" s="28">
        <f t="shared" si="89"/>
        <v>0</v>
      </c>
      <c r="E196" s="28">
        <f t="shared" si="89"/>
        <v>0.95647600154087575</v>
      </c>
      <c r="F196" s="28">
        <f t="shared" si="89"/>
        <v>12.504365807125795</v>
      </c>
      <c r="G196" s="28">
        <f t="shared" si="89"/>
        <v>65.747247763127959</v>
      </c>
      <c r="H196" s="28">
        <f t="shared" si="89"/>
        <v>314.80313602484085</v>
      </c>
      <c r="I196" s="28">
        <f t="shared" si="89"/>
        <v>1567.6583925354278</v>
      </c>
      <c r="J196" s="28">
        <f t="shared" si="89"/>
        <v>10064.854291122743</v>
      </c>
    </row>
    <row r="197" spans="1:10" x14ac:dyDescent="0.25">
      <c r="A197" s="329">
        <v>1882</v>
      </c>
      <c r="B197" s="28">
        <f t="shared" ref="B197:J197" si="90">B129/$K129</f>
        <v>0</v>
      </c>
      <c r="C197" s="28">
        <f t="shared" si="90"/>
        <v>0</v>
      </c>
      <c r="D197" s="28">
        <f t="shared" si="90"/>
        <v>0</v>
      </c>
      <c r="E197" s="28">
        <f t="shared" si="90"/>
        <v>0.2694739481893636</v>
      </c>
      <c r="F197" s="28">
        <f t="shared" si="90"/>
        <v>7.0322470755221547</v>
      </c>
      <c r="G197" s="28">
        <f t="shared" si="90"/>
        <v>47.920393536008703</v>
      </c>
      <c r="H197" s="28">
        <f t="shared" si="90"/>
        <v>273.91393520378415</v>
      </c>
      <c r="I197" s="28">
        <f t="shared" si="90"/>
        <v>1306.6200015345366</v>
      </c>
      <c r="J197" s="28">
        <f t="shared" si="90"/>
        <v>5339.2992070372038</v>
      </c>
    </row>
    <row r="198" spans="1:10" x14ac:dyDescent="0.25">
      <c r="A198" s="329">
        <v>1887</v>
      </c>
      <c r="B198" s="28">
        <f t="shared" ref="B198:J198" si="91">B130/$K130</f>
        <v>0</v>
      </c>
      <c r="C198" s="28">
        <f t="shared" si="91"/>
        <v>0</v>
      </c>
      <c r="D198" s="28">
        <f t="shared" si="91"/>
        <v>9.3851880453677729E-3</v>
      </c>
      <c r="E198" s="28">
        <f t="shared" si="91"/>
        <v>1.1728790385912071</v>
      </c>
      <c r="F198" s="28">
        <f t="shared" si="91"/>
        <v>13.606864297205998</v>
      </c>
      <c r="G198" s="28">
        <f t="shared" si="91"/>
        <v>72.888351110391781</v>
      </c>
      <c r="H198" s="28">
        <f t="shared" si="91"/>
        <v>345.10906615258784</v>
      </c>
      <c r="I198" s="28">
        <f t="shared" si="91"/>
        <v>1546.0320389652684</v>
      </c>
      <c r="J198" s="28">
        <f t="shared" si="91"/>
        <v>7898.9660596026051</v>
      </c>
    </row>
    <row r="199" spans="1:10" x14ac:dyDescent="0.25">
      <c r="A199" s="329">
        <v>1892</v>
      </c>
      <c r="B199" s="28">
        <f t="shared" ref="B199:J199" si="92">B131/$K131</f>
        <v>0</v>
      </c>
      <c r="C199" s="28">
        <f t="shared" si="92"/>
        <v>0</v>
      </c>
      <c r="D199" s="28">
        <f t="shared" si="92"/>
        <v>0</v>
      </c>
      <c r="E199" s="28">
        <f t="shared" si="92"/>
        <v>0.2891223472603614</v>
      </c>
      <c r="F199" s="28">
        <f t="shared" si="92"/>
        <v>7.2090941945272657</v>
      </c>
      <c r="G199" s="28">
        <f t="shared" si="92"/>
        <v>53.849661055338494</v>
      </c>
      <c r="H199" s="28">
        <f t="shared" si="92"/>
        <v>306.41460822471493</v>
      </c>
      <c r="I199" s="28">
        <f t="shared" si="92"/>
        <v>1583.1766535562556</v>
      </c>
      <c r="J199" s="28">
        <f t="shared" si="92"/>
        <v>13097.245653914551</v>
      </c>
    </row>
    <row r="200" spans="1:10" x14ac:dyDescent="0.25">
      <c r="A200" s="329">
        <v>1897</v>
      </c>
      <c r="B200" s="28">
        <f t="shared" ref="B200:J200" si="93">B132/$K132</f>
        <v>0</v>
      </c>
      <c r="C200" s="28">
        <f t="shared" si="93"/>
        <v>0</v>
      </c>
      <c r="D200" s="28">
        <f t="shared" si="93"/>
        <v>0</v>
      </c>
      <c r="E200" s="28">
        <f t="shared" si="93"/>
        <v>0.24026532089136607</v>
      </c>
      <c r="F200" s="28">
        <f t="shared" si="93"/>
        <v>5.7661983608726057</v>
      </c>
      <c r="G200" s="28">
        <f t="shared" si="93"/>
        <v>49.424907641980674</v>
      </c>
      <c r="H200" s="28">
        <f t="shared" si="93"/>
        <v>308.6831409028083</v>
      </c>
      <c r="I200" s="28">
        <f t="shared" si="93"/>
        <v>1720.2250787825681</v>
      </c>
      <c r="J200" s="28">
        <f t="shared" si="93"/>
        <v>8162.1738432247175</v>
      </c>
    </row>
    <row r="201" spans="1:10" x14ac:dyDescent="0.25">
      <c r="A201" s="329">
        <v>1902</v>
      </c>
      <c r="B201" s="28">
        <f t="shared" ref="B201:J201" si="94">B133/$K133</f>
        <v>0</v>
      </c>
      <c r="C201" s="28">
        <f t="shared" si="94"/>
        <v>0</v>
      </c>
      <c r="D201" s="28">
        <f t="shared" si="94"/>
        <v>0</v>
      </c>
      <c r="E201" s="28">
        <f t="shared" si="94"/>
        <v>0.47264171348289485</v>
      </c>
      <c r="F201" s="28">
        <f t="shared" si="94"/>
        <v>6.6681330488009554</v>
      </c>
      <c r="G201" s="28">
        <f t="shared" si="94"/>
        <v>46.463972012351917</v>
      </c>
      <c r="H201" s="28">
        <f t="shared" si="94"/>
        <v>289.53895444899996</v>
      </c>
      <c r="I201" s="28">
        <f t="shared" si="94"/>
        <v>1657.7651204361778</v>
      </c>
      <c r="J201" s="28">
        <f t="shared" si="94"/>
        <v>9999.7824052463657</v>
      </c>
    </row>
    <row r="202" spans="1:10" x14ac:dyDescent="0.25">
      <c r="A202" s="340">
        <v>1907</v>
      </c>
      <c r="B202" s="28">
        <f t="shared" ref="B202:J202" si="95">B134/$K134</f>
        <v>0</v>
      </c>
      <c r="C202" s="28">
        <f t="shared" si="95"/>
        <v>0</v>
      </c>
      <c r="D202" s="28">
        <f t="shared" si="95"/>
        <v>0</v>
      </c>
      <c r="E202" s="28">
        <f t="shared" si="95"/>
        <v>0.37415760322255792</v>
      </c>
      <c r="F202" s="28">
        <f t="shared" si="95"/>
        <v>5.6800966767371603</v>
      </c>
      <c r="G202" s="28">
        <f t="shared" si="95"/>
        <v>39.753816717019134</v>
      </c>
      <c r="H202" s="28">
        <f t="shared" si="95"/>
        <v>265.27552870090631</v>
      </c>
      <c r="I202" s="28">
        <f t="shared" si="95"/>
        <v>1593.5659617321248</v>
      </c>
      <c r="J202" s="28">
        <f t="shared" si="95"/>
        <v>9688.5327291037265</v>
      </c>
    </row>
    <row r="203" spans="1:10" x14ac:dyDescent="0.25">
      <c r="A203" s="329">
        <v>1912</v>
      </c>
      <c r="B203" s="28">
        <f t="shared" ref="B203:J203" si="96">B135/$K135</f>
        <v>0</v>
      </c>
      <c r="C203" s="28">
        <f t="shared" si="96"/>
        <v>0</v>
      </c>
      <c r="D203" s="28">
        <f t="shared" si="96"/>
        <v>0</v>
      </c>
      <c r="E203" s="28">
        <f t="shared" si="96"/>
        <v>0.56534856678119549</v>
      </c>
      <c r="F203" s="28">
        <f t="shared" si="96"/>
        <v>5.9639091854280757</v>
      </c>
      <c r="G203" s="28">
        <f t="shared" si="96"/>
        <v>39.398383228347306</v>
      </c>
      <c r="H203" s="28">
        <f t="shared" si="96"/>
        <v>255.43474674205848</v>
      </c>
      <c r="I203" s="28">
        <f t="shared" si="96"/>
        <v>1501.6691657542872</v>
      </c>
      <c r="J203" s="28">
        <f t="shared" si="96"/>
        <v>8912.5905651460271</v>
      </c>
    </row>
    <row r="204" spans="1:10" x14ac:dyDescent="0.25">
      <c r="A204" s="271">
        <v>1922</v>
      </c>
      <c r="B204" s="28">
        <f t="shared" ref="B204:J204" si="97">B136/$K136</f>
        <v>0</v>
      </c>
      <c r="C204" s="28">
        <f t="shared" si="97"/>
        <v>0</v>
      </c>
      <c r="D204" s="28">
        <f t="shared" si="97"/>
        <v>2.9968978941457017E-2</v>
      </c>
      <c r="E204" s="28">
        <f t="shared" si="97"/>
        <v>0.74650569434480174</v>
      </c>
      <c r="F204" s="28">
        <f t="shared" si="97"/>
        <v>4.1760255853529236</v>
      </c>
      <c r="G204" s="28">
        <f t="shared" si="97"/>
        <v>17.787965343365549</v>
      </c>
      <c r="H204" s="28">
        <f t="shared" si="97"/>
        <v>89.494077777732514</v>
      </c>
      <c r="I204" s="28">
        <f t="shared" si="97"/>
        <v>467.29638088575206</v>
      </c>
      <c r="J204" s="28">
        <f t="shared" si="97"/>
        <v>3381.0113009526071</v>
      </c>
    </row>
    <row r="205" spans="1:10" x14ac:dyDescent="0.25">
      <c r="A205" s="271">
        <v>1927</v>
      </c>
      <c r="B205" s="28">
        <f t="shared" ref="B205:J205" si="98">B137/$K137</f>
        <v>0</v>
      </c>
      <c r="C205" s="28">
        <f t="shared" si="98"/>
        <v>0</v>
      </c>
      <c r="D205" s="28">
        <f t="shared" si="98"/>
        <v>8.9452748901342027E-2</v>
      </c>
      <c r="E205" s="28">
        <f t="shared" si="98"/>
        <v>1.1002335303041284</v>
      </c>
      <c r="F205" s="28">
        <f t="shared" si="98"/>
        <v>4.736462663839359</v>
      </c>
      <c r="G205" s="28">
        <f t="shared" si="98"/>
        <v>19.255177028550865</v>
      </c>
      <c r="H205" s="28">
        <f t="shared" si="98"/>
        <v>93.190061833372823</v>
      </c>
      <c r="I205" s="28">
        <f t="shared" si="98"/>
        <v>486.57930505315522</v>
      </c>
      <c r="J205" s="28">
        <f t="shared" si="98"/>
        <v>2715.8956846659758</v>
      </c>
    </row>
    <row r="206" spans="1:10" x14ac:dyDescent="0.25">
      <c r="A206" s="271">
        <v>1932</v>
      </c>
      <c r="B206" s="28">
        <f t="shared" ref="B206:J206" si="99">B138/$K138</f>
        <v>0</v>
      </c>
      <c r="C206" s="28">
        <f t="shared" si="99"/>
        <v>0</v>
      </c>
      <c r="D206" s="28">
        <f t="shared" si="99"/>
        <v>0.39678322191796395</v>
      </c>
      <c r="E206" s="28">
        <f t="shared" si="99"/>
        <v>1.9384954877525482</v>
      </c>
      <c r="F206" s="28">
        <f t="shared" si="99"/>
        <v>6.8290459377926638</v>
      </c>
      <c r="G206" s="28">
        <f t="shared" si="99"/>
        <v>24.587905224533866</v>
      </c>
      <c r="H206" s="28">
        <f t="shared" si="99"/>
        <v>99.580115871474646</v>
      </c>
      <c r="I206" s="28">
        <f t="shared" si="99"/>
        <v>496.7881885841619</v>
      </c>
      <c r="J206" s="28">
        <f t="shared" si="99"/>
        <v>3691.729294847104</v>
      </c>
    </row>
    <row r="207" spans="1:10" x14ac:dyDescent="0.25">
      <c r="A207" s="271">
        <v>1937</v>
      </c>
      <c r="B207" s="28">
        <f t="shared" ref="B207:J207" si="100">B139/$K139</f>
        <v>0</v>
      </c>
      <c r="C207" s="28">
        <f t="shared" si="100"/>
        <v>2.7887980782946506E-2</v>
      </c>
      <c r="D207" s="28">
        <f t="shared" si="100"/>
        <v>0.70001920380195215</v>
      </c>
      <c r="E207" s="28">
        <f t="shared" si="100"/>
        <v>2.0028531565997185</v>
      </c>
      <c r="F207" s="28">
        <f t="shared" si="100"/>
        <v>5.9817283098426079</v>
      </c>
      <c r="G207" s="28">
        <f t="shared" si="100"/>
        <v>20.115823083041349</v>
      </c>
      <c r="H207" s="28">
        <f t="shared" si="100"/>
        <v>81.52239124285498</v>
      </c>
      <c r="I207" s="28">
        <f t="shared" si="100"/>
        <v>374.28504334492163</v>
      </c>
      <c r="J207" s="28">
        <f t="shared" si="100"/>
        <v>2289.766774713034</v>
      </c>
    </row>
    <row r="208" spans="1:10" x14ac:dyDescent="0.25">
      <c r="A208" s="375">
        <v>1942</v>
      </c>
      <c r="B208" s="28">
        <f t="shared" ref="B208:J208" si="101">B140/$K140</f>
        <v>0</v>
      </c>
      <c r="C208" s="28">
        <f t="shared" si="101"/>
        <v>0</v>
      </c>
      <c r="D208" s="28">
        <f t="shared" si="101"/>
        <v>4.9801771383647308E-3</v>
      </c>
      <c r="E208" s="28">
        <f t="shared" si="101"/>
        <v>0.74606747918122085</v>
      </c>
      <c r="F208" s="28">
        <f t="shared" si="101"/>
        <v>3.6736756448170396</v>
      </c>
      <c r="G208" s="28">
        <f t="shared" si="101"/>
        <v>13.526253160559953</v>
      </c>
      <c r="H208" s="28">
        <f t="shared" si="101"/>
        <v>63.69665919089968</v>
      </c>
      <c r="I208" s="28">
        <f t="shared" si="101"/>
        <v>361.78387659388494</v>
      </c>
      <c r="J208" s="28">
        <f t="shared" si="101"/>
        <v>2354.8443755890012</v>
      </c>
    </row>
    <row r="209" spans="1:10" x14ac:dyDescent="0.25">
      <c r="A209" s="440">
        <v>1947</v>
      </c>
      <c r="B209" s="28">
        <f t="shared" ref="B209:J209" si="102">B141/$K141</f>
        <v>0</v>
      </c>
      <c r="C209" s="28">
        <f t="shared" si="102"/>
        <v>4.7099618041613896E-2</v>
      </c>
      <c r="D209" s="28">
        <f t="shared" si="102"/>
        <v>0.35130442392233174</v>
      </c>
      <c r="E209" s="28">
        <f t="shared" si="102"/>
        <v>0.97456785166424731</v>
      </c>
      <c r="F209" s="28">
        <f t="shared" si="102"/>
        <v>2.8407840957057995</v>
      </c>
      <c r="G209" s="28">
        <f t="shared" si="102"/>
        <v>7.7908505008699587</v>
      </c>
      <c r="H209" s="28">
        <f t="shared" si="102"/>
        <v>27.669930300316068</v>
      </c>
      <c r="I209" s="28">
        <f t="shared" si="102"/>
        <v>136.92847803481897</v>
      </c>
      <c r="J209" s="28">
        <f t="shared" si="102"/>
        <v>843.19115421441143</v>
      </c>
    </row>
    <row r="210" spans="1:10" x14ac:dyDescent="0.25">
      <c r="A210" s="440">
        <v>1952</v>
      </c>
      <c r="B210" s="28">
        <f t="shared" ref="B210:J210" si="103">B142/$K142</f>
        <v>0</v>
      </c>
      <c r="C210" s="28">
        <f t="shared" si="103"/>
        <v>0</v>
      </c>
      <c r="D210" s="28">
        <f t="shared" si="103"/>
        <v>0.10363294072548813</v>
      </c>
      <c r="E210" s="28">
        <f t="shared" si="103"/>
        <v>0.59969568955129615</v>
      </c>
      <c r="F210" s="28">
        <f t="shared" si="103"/>
        <v>2.1123311850951123</v>
      </c>
      <c r="G210" s="28">
        <f t="shared" si="103"/>
        <v>6.2129113367571316</v>
      </c>
      <c r="H210" s="28">
        <f t="shared" si="103"/>
        <v>19.788020402618745</v>
      </c>
      <c r="I210" s="28">
        <f t="shared" si="103"/>
        <v>82.87258886074342</v>
      </c>
      <c r="J210" s="28">
        <f t="shared" si="103"/>
        <v>600.96347551333804</v>
      </c>
    </row>
    <row r="211" spans="1:10" x14ac:dyDescent="0.25">
      <c r="A211" s="440">
        <v>1957</v>
      </c>
      <c r="B211" s="28">
        <f t="shared" ref="B211:J211" si="104">B143/$K143</f>
        <v>0</v>
      </c>
      <c r="C211" s="28">
        <f t="shared" si="104"/>
        <v>1.7152380207528004E-2</v>
      </c>
      <c r="D211" s="28">
        <f t="shared" si="104"/>
        <v>0.2406270715360298</v>
      </c>
      <c r="E211" s="28">
        <f t="shared" si="104"/>
        <v>1.005047964251663</v>
      </c>
      <c r="F211" s="28">
        <f t="shared" si="104"/>
        <v>3.0543416101613228</v>
      </c>
      <c r="G211" s="28">
        <f t="shared" si="104"/>
        <v>8.3432747196494521</v>
      </c>
      <c r="H211" s="28">
        <f t="shared" si="104"/>
        <v>26.751421740114974</v>
      </c>
      <c r="I211" s="28">
        <f t="shared" si="104"/>
        <v>128.83956793952433</v>
      </c>
      <c r="J211" s="28">
        <f t="shared" si="104"/>
        <v>597.97295654374648</v>
      </c>
    </row>
    <row r="212" spans="1:10" x14ac:dyDescent="0.25">
      <c r="A212" s="440">
        <v>196</v>
      </c>
      <c r="B212" s="28"/>
      <c r="C212" s="28"/>
      <c r="D212" s="28"/>
      <c r="E212" s="28"/>
      <c r="F212" s="28"/>
      <c r="G212" s="28"/>
      <c r="H212" s="28"/>
      <c r="I212" s="28"/>
      <c r="J212" s="28"/>
    </row>
    <row r="213" spans="1:10" x14ac:dyDescent="0.25">
      <c r="A213" s="594"/>
      <c r="B213" s="559" t="s">
        <v>589</v>
      </c>
      <c r="C213" s="557"/>
      <c r="D213" s="557"/>
      <c r="E213" s="557"/>
      <c r="F213" s="558"/>
      <c r="G213" s="558"/>
      <c r="H213" s="558"/>
      <c r="I213" s="558"/>
      <c r="J213" s="563"/>
    </row>
    <row r="214" spans="1:10" x14ac:dyDescent="0.25">
      <c r="A214" s="595"/>
      <c r="B214" s="561"/>
      <c r="C214" s="508"/>
      <c r="D214" s="508"/>
      <c r="E214" s="508"/>
      <c r="F214" s="508"/>
      <c r="G214" s="508"/>
      <c r="H214" s="508"/>
      <c r="I214" s="508"/>
      <c r="J214" s="564"/>
    </row>
    <row r="215" spans="1:10" x14ac:dyDescent="0.25">
      <c r="A215" s="596"/>
      <c r="B215" s="12" t="s">
        <v>220</v>
      </c>
      <c r="C215" s="11" t="s">
        <v>221</v>
      </c>
      <c r="D215" s="11" t="s">
        <v>222</v>
      </c>
      <c r="E215" s="11" t="s">
        <v>223</v>
      </c>
      <c r="F215" s="11" t="s">
        <v>224</v>
      </c>
      <c r="G215" s="11" t="s">
        <v>225</v>
      </c>
      <c r="H215" s="11" t="s">
        <v>226</v>
      </c>
      <c r="I215" s="11" t="s">
        <v>179</v>
      </c>
      <c r="J215" s="155" t="s">
        <v>48</v>
      </c>
    </row>
    <row r="216" spans="1:10" x14ac:dyDescent="0.25">
      <c r="A216" s="329">
        <v>1807</v>
      </c>
      <c r="B216" s="28">
        <f t="shared" ref="B216:J216" si="105">B148/$K148</f>
        <v>14.862777927221588</v>
      </c>
      <c r="C216" s="28">
        <f t="shared" si="105"/>
        <v>29.725555854443176</v>
      </c>
      <c r="D216" s="28">
        <f t="shared" si="105"/>
        <v>37.156944818053965</v>
      </c>
      <c r="E216" s="28">
        <f t="shared" si="105"/>
        <v>49.540858397816756</v>
      </c>
      <c r="F216" s="28">
        <f t="shared" si="105"/>
        <v>74.067315588456211</v>
      </c>
      <c r="G216" s="28">
        <f t="shared" si="105"/>
        <v>142.92889031889865</v>
      </c>
      <c r="H216" s="28">
        <f t="shared" si="105"/>
        <v>255.43105377464181</v>
      </c>
      <c r="I216" s="28">
        <f t="shared" si="105"/>
        <v>732.88724960068396</v>
      </c>
      <c r="J216" s="28">
        <f t="shared" si="105"/>
        <v>1970.3525138196878</v>
      </c>
    </row>
    <row r="217" spans="1:10" x14ac:dyDescent="0.25">
      <c r="A217" s="329">
        <v>1812</v>
      </c>
      <c r="B217" s="28">
        <f t="shared" ref="B217:J217" si="106">B149/$K149</f>
        <v>16.552678011808585</v>
      </c>
      <c r="C217" s="28">
        <f t="shared" si="106"/>
        <v>33.105356023617169</v>
      </c>
      <c r="D217" s="28">
        <f t="shared" si="106"/>
        <v>41.38169502952146</v>
      </c>
      <c r="E217" s="28">
        <f t="shared" si="106"/>
        <v>55.158761418016404</v>
      </c>
      <c r="F217" s="28">
        <f t="shared" si="106"/>
        <v>82.39316447227958</v>
      </c>
      <c r="G217" s="28">
        <f t="shared" si="106"/>
        <v>158.58634741430234</v>
      </c>
      <c r="H217" s="28">
        <f t="shared" si="106"/>
        <v>283.25845322784943</v>
      </c>
      <c r="I217" s="28">
        <f t="shared" si="106"/>
        <v>828.65226320845568</v>
      </c>
      <c r="J217" s="28">
        <f t="shared" si="106"/>
        <v>2597.6810636565137</v>
      </c>
    </row>
    <row r="218" spans="1:10" x14ac:dyDescent="0.25">
      <c r="A218" s="329">
        <v>1817</v>
      </c>
      <c r="B218" s="28">
        <f t="shared" ref="B218:J218" si="107">B150/$K150</f>
        <v>14.141740357961051</v>
      </c>
      <c r="C218" s="28">
        <f t="shared" si="107"/>
        <v>28.283480715922103</v>
      </c>
      <c r="D218" s="28">
        <f t="shared" si="107"/>
        <v>35.354350894902623</v>
      </c>
      <c r="E218" s="28">
        <f t="shared" si="107"/>
        <v>47.139134526536836</v>
      </c>
      <c r="F218" s="28">
        <f t="shared" si="107"/>
        <v>70.61849995303929</v>
      </c>
      <c r="G218" s="28">
        <f t="shared" si="107"/>
        <v>138.23007909040473</v>
      </c>
      <c r="H218" s="28">
        <f t="shared" si="107"/>
        <v>253.82005456242612</v>
      </c>
      <c r="I218" s="28">
        <f t="shared" si="107"/>
        <v>821.20808653760321</v>
      </c>
      <c r="J218" s="28">
        <f t="shared" si="107"/>
        <v>3287.6342816863776</v>
      </c>
    </row>
    <row r="219" spans="1:10" x14ac:dyDescent="0.25">
      <c r="A219" s="329">
        <v>1822</v>
      </c>
      <c r="B219" s="28">
        <f t="shared" ref="B219:J219" si="108">B151/$K151</f>
        <v>18.802174424778766</v>
      </c>
      <c r="C219" s="28">
        <f t="shared" si="108"/>
        <v>37.604348849557532</v>
      </c>
      <c r="D219" s="28">
        <f t="shared" si="108"/>
        <v>47.005436061946909</v>
      </c>
      <c r="E219" s="28">
        <f t="shared" si="108"/>
        <v>62.673914749262543</v>
      </c>
      <c r="F219" s="28">
        <f t="shared" si="108"/>
        <v>93.845304514854632</v>
      </c>
      <c r="G219" s="28">
        <f t="shared" si="108"/>
        <v>183.31567547092291</v>
      </c>
      <c r="H219" s="28">
        <f t="shared" si="108"/>
        <v>336.92098020859675</v>
      </c>
      <c r="I219" s="28">
        <f t="shared" si="108"/>
        <v>1098.9221818268015</v>
      </c>
      <c r="J219" s="28">
        <f t="shared" si="108"/>
        <v>5367.4377623261698</v>
      </c>
    </row>
    <row r="220" spans="1:10" x14ac:dyDescent="0.25">
      <c r="A220" s="329">
        <v>1827</v>
      </c>
      <c r="B220" s="28">
        <f t="shared" ref="B220:J220" si="109">B152/$K152</f>
        <v>19.678438547513665</v>
      </c>
      <c r="C220" s="28">
        <f t="shared" si="109"/>
        <v>39.356877095027329</v>
      </c>
      <c r="D220" s="28">
        <f t="shared" si="109"/>
        <v>49.196096368784161</v>
      </c>
      <c r="E220" s="28">
        <f t="shared" si="109"/>
        <v>65.594795158378886</v>
      </c>
      <c r="F220" s="28">
        <f t="shared" si="109"/>
        <v>98.278217455530537</v>
      </c>
      <c r="G220" s="28">
        <f t="shared" si="109"/>
        <v>191.73564338421789</v>
      </c>
      <c r="H220" s="28">
        <f t="shared" si="109"/>
        <v>347.6069086378144</v>
      </c>
      <c r="I220" s="28">
        <f t="shared" si="109"/>
        <v>989.25954478481538</v>
      </c>
      <c r="J220" s="28">
        <f t="shared" si="109"/>
        <v>3044.474407658744</v>
      </c>
    </row>
    <row r="221" spans="1:10" x14ac:dyDescent="0.25">
      <c r="A221" s="329">
        <v>1832</v>
      </c>
      <c r="B221" s="28">
        <f t="shared" ref="B221:J221" si="110">B153/$K153</f>
        <v>16.449767919617095</v>
      </c>
      <c r="C221" s="28">
        <f t="shared" si="110"/>
        <v>32.89953583923419</v>
      </c>
      <c r="D221" s="28">
        <f t="shared" si="110"/>
        <v>41.124419799042741</v>
      </c>
      <c r="E221" s="28">
        <f t="shared" si="110"/>
        <v>54.832559732056986</v>
      </c>
      <c r="F221" s="28">
        <f t="shared" si="110"/>
        <v>82.234673441196591</v>
      </c>
      <c r="G221" s="28">
        <f t="shared" si="110"/>
        <v>162.55858730940173</v>
      </c>
      <c r="H221" s="28">
        <f t="shared" si="110"/>
        <v>301.38639311452994</v>
      </c>
      <c r="I221" s="28">
        <f t="shared" si="110"/>
        <v>892.73639552136763</v>
      </c>
      <c r="J221" s="28">
        <f t="shared" si="110"/>
        <v>2530.3414598290601</v>
      </c>
    </row>
    <row r="222" spans="1:10" x14ac:dyDescent="0.25">
      <c r="A222" s="329">
        <v>1837</v>
      </c>
      <c r="B222" s="28">
        <f t="shared" ref="B222:J222" si="111">B154/$K154</f>
        <v>20.814016757476111</v>
      </c>
      <c r="C222" s="28">
        <f t="shared" si="111"/>
        <v>41.628033514952222</v>
      </c>
      <c r="D222" s="28">
        <f t="shared" si="111"/>
        <v>52.03504189369027</v>
      </c>
      <c r="E222" s="28">
        <f t="shared" si="111"/>
        <v>69.380055858253684</v>
      </c>
      <c r="F222" s="28">
        <f t="shared" si="111"/>
        <v>103.91647677240326</v>
      </c>
      <c r="G222" s="28">
        <f t="shared" si="111"/>
        <v>203.29328122872991</v>
      </c>
      <c r="H222" s="28">
        <f t="shared" si="111"/>
        <v>370.19338273985056</v>
      </c>
      <c r="I222" s="28">
        <f t="shared" si="111"/>
        <v>1057.7115443777095</v>
      </c>
      <c r="J222" s="28">
        <f t="shared" si="111"/>
        <v>3270.8297042213308</v>
      </c>
    </row>
    <row r="223" spans="1:10" x14ac:dyDescent="0.25">
      <c r="A223" s="329">
        <v>1842</v>
      </c>
      <c r="B223" s="28">
        <f t="shared" ref="B223:J223" si="112">B155/$K155</f>
        <v>24.265754838653304</v>
      </c>
      <c r="C223" s="28">
        <f t="shared" si="112"/>
        <v>48.531509677306609</v>
      </c>
      <c r="D223" s="28">
        <f t="shared" si="112"/>
        <v>60.664387096633249</v>
      </c>
      <c r="E223" s="28">
        <f t="shared" si="112"/>
        <v>80.88584946217766</v>
      </c>
      <c r="F223" s="28">
        <f t="shared" si="112"/>
        <v>121.24944716070227</v>
      </c>
      <c r="G223" s="28">
        <f t="shared" si="112"/>
        <v>238.41764573746997</v>
      </c>
      <c r="H223" s="28">
        <f t="shared" si="112"/>
        <v>443.37676325656577</v>
      </c>
      <c r="I223" s="28">
        <f t="shared" si="112"/>
        <v>1441.5751822587783</v>
      </c>
      <c r="J223" s="28">
        <f t="shared" si="112"/>
        <v>5442.8536986050985</v>
      </c>
    </row>
    <row r="224" spans="1:10" x14ac:dyDescent="0.25">
      <c r="A224" s="329">
        <v>1847</v>
      </c>
      <c r="B224" s="28">
        <f t="shared" ref="B224:J224" si="113">B156/$K156</f>
        <v>23.012437212885331</v>
      </c>
      <c r="C224" s="28">
        <f t="shared" si="113"/>
        <v>46.024874425770662</v>
      </c>
      <c r="D224" s="28">
        <f t="shared" si="113"/>
        <v>57.53109303221332</v>
      </c>
      <c r="E224" s="28">
        <f t="shared" si="113"/>
        <v>76.708124042951098</v>
      </c>
      <c r="F224" s="28">
        <f t="shared" si="113"/>
        <v>114.98278910360777</v>
      </c>
      <c r="G224" s="28">
        <f t="shared" si="113"/>
        <v>226.11002445833515</v>
      </c>
      <c r="H224" s="28">
        <f t="shared" si="113"/>
        <v>419.07732784638887</v>
      </c>
      <c r="I224" s="28">
        <f t="shared" si="113"/>
        <v>1309.2470232776132</v>
      </c>
      <c r="J224" s="28">
        <f t="shared" si="113"/>
        <v>5194.7784386189633</v>
      </c>
    </row>
    <row r="225" spans="1:10" x14ac:dyDescent="0.25">
      <c r="A225" s="329">
        <v>1852</v>
      </c>
      <c r="B225" s="28">
        <f t="shared" ref="B225:J225" si="114">B157/$K157</f>
        <v>25.899246055223415</v>
      </c>
      <c r="C225" s="28">
        <f t="shared" si="114"/>
        <v>51.79849211044683</v>
      </c>
      <c r="D225" s="28">
        <f t="shared" si="114"/>
        <v>64.748115138058537</v>
      </c>
      <c r="E225" s="28">
        <f t="shared" si="114"/>
        <v>86.33082018407805</v>
      </c>
      <c r="F225" s="28">
        <f t="shared" si="114"/>
        <v>129.35082591882747</v>
      </c>
      <c r="G225" s="28">
        <f t="shared" si="114"/>
        <v>253.10823592881604</v>
      </c>
      <c r="H225" s="28">
        <f t="shared" si="114"/>
        <v>470.60219086937377</v>
      </c>
      <c r="I225" s="28">
        <f t="shared" si="114"/>
        <v>1535.6535157623941</v>
      </c>
      <c r="J225" s="28">
        <f t="shared" si="114"/>
        <v>5686.3270258480097</v>
      </c>
    </row>
    <row r="226" spans="1:10" x14ac:dyDescent="0.25">
      <c r="A226" s="329">
        <v>1857</v>
      </c>
      <c r="B226" s="28">
        <f t="shared" ref="B226:J226" si="115">B158/$K158</f>
        <v>26.622042021921082</v>
      </c>
      <c r="C226" s="28">
        <f t="shared" si="115"/>
        <v>53.244084043842165</v>
      </c>
      <c r="D226" s="28">
        <f t="shared" si="115"/>
        <v>66.555105054802709</v>
      </c>
      <c r="E226" s="28">
        <f t="shared" si="115"/>
        <v>88.738196001673387</v>
      </c>
      <c r="F226" s="28">
        <f t="shared" si="115"/>
        <v>132.79207258542283</v>
      </c>
      <c r="G226" s="28">
        <f t="shared" si="115"/>
        <v>258.59604656997544</v>
      </c>
      <c r="H226" s="28">
        <f t="shared" si="115"/>
        <v>474.64188700640904</v>
      </c>
      <c r="I226" s="28">
        <f t="shared" si="115"/>
        <v>1402.2383608533155</v>
      </c>
      <c r="J226" s="28">
        <f t="shared" si="115"/>
        <v>3625.3374625434476</v>
      </c>
    </row>
    <row r="227" spans="1:10" x14ac:dyDescent="0.25">
      <c r="A227" s="329">
        <v>1862</v>
      </c>
      <c r="B227" s="28">
        <f t="shared" ref="B227:J227" si="116">B159/$K159</f>
        <v>29.15180530085728</v>
      </c>
      <c r="C227" s="28">
        <f t="shared" si="116"/>
        <v>58.30361060171456</v>
      </c>
      <c r="D227" s="28">
        <f t="shared" si="116"/>
        <v>72.879513252143198</v>
      </c>
      <c r="E227" s="28">
        <f t="shared" si="116"/>
        <v>97.17268433619094</v>
      </c>
      <c r="F227" s="28">
        <f t="shared" si="116"/>
        <v>145.48917903037767</v>
      </c>
      <c r="G227" s="28">
        <f t="shared" si="116"/>
        <v>282.87496374035305</v>
      </c>
      <c r="H227" s="28">
        <f t="shared" si="116"/>
        <v>520.02374337287904</v>
      </c>
      <c r="I227" s="28">
        <f t="shared" si="116"/>
        <v>1607.1106672475369</v>
      </c>
      <c r="J227" s="28">
        <f t="shared" si="116"/>
        <v>5830.1995942118219</v>
      </c>
    </row>
    <row r="228" spans="1:10" x14ac:dyDescent="0.25">
      <c r="A228" s="329">
        <v>1867</v>
      </c>
      <c r="B228" s="28">
        <f t="shared" ref="B228:J228" si="117">B160/$K160</f>
        <v>29.413820957286248</v>
      </c>
      <c r="C228" s="28">
        <f t="shared" si="117"/>
        <v>58.827641914572496</v>
      </c>
      <c r="D228" s="28">
        <f t="shared" si="117"/>
        <v>73.534552393215606</v>
      </c>
      <c r="E228" s="28">
        <f t="shared" si="117"/>
        <v>98.046069857620822</v>
      </c>
      <c r="F228" s="28">
        <f t="shared" si="117"/>
        <v>146.90735968119165</v>
      </c>
      <c r="G228" s="28">
        <f t="shared" si="117"/>
        <v>287.05656100364433</v>
      </c>
      <c r="H228" s="28">
        <f t="shared" si="117"/>
        <v>532.1209961648965</v>
      </c>
      <c r="I228" s="28">
        <f t="shared" si="117"/>
        <v>1669.0272312262205</v>
      </c>
      <c r="J228" s="28">
        <f t="shared" si="117"/>
        <v>5364.1714832064681</v>
      </c>
    </row>
    <row r="229" spans="1:10" x14ac:dyDescent="0.25">
      <c r="A229" s="329">
        <v>1872</v>
      </c>
      <c r="B229" s="28">
        <f t="shared" ref="B229:J229" si="118">B161/$K161</f>
        <v>34.509314834292979</v>
      </c>
      <c r="C229" s="28">
        <f t="shared" si="118"/>
        <v>69.018629668585959</v>
      </c>
      <c r="D229" s="28">
        <f t="shared" si="118"/>
        <v>86.273287085732434</v>
      </c>
      <c r="E229" s="28">
        <f t="shared" si="118"/>
        <v>115.03104944764324</v>
      </c>
      <c r="F229" s="28">
        <f t="shared" si="118"/>
        <v>172.15615622596121</v>
      </c>
      <c r="G229" s="28">
        <f t="shared" si="118"/>
        <v>333.33742788236952</v>
      </c>
      <c r="H229" s="28">
        <f t="shared" si="118"/>
        <v>604.29835984170893</v>
      </c>
      <c r="I229" s="28">
        <f t="shared" si="118"/>
        <v>1798.4042380466085</v>
      </c>
      <c r="J229" s="28">
        <f t="shared" si="118"/>
        <v>6355.5176030281709</v>
      </c>
    </row>
    <row r="230" spans="1:10" x14ac:dyDescent="0.25">
      <c r="A230" s="329">
        <v>1877</v>
      </c>
      <c r="B230" s="28">
        <f t="shared" ref="B230:J230" si="119">B162/$K162</f>
        <v>41.399351833958306</v>
      </c>
      <c r="C230" s="28">
        <f t="shared" si="119"/>
        <v>82.798703667916612</v>
      </c>
      <c r="D230" s="28">
        <f t="shared" si="119"/>
        <v>103.49837958489574</v>
      </c>
      <c r="E230" s="28">
        <f t="shared" si="119"/>
        <v>137.99783944652768</v>
      </c>
      <c r="F230" s="28">
        <f t="shared" si="119"/>
        <v>206.51852116902106</v>
      </c>
      <c r="G230" s="28">
        <f t="shared" si="119"/>
        <v>400.53267653091632</v>
      </c>
      <c r="H230" s="28">
        <f t="shared" si="119"/>
        <v>735.31810529870461</v>
      </c>
      <c r="I230" s="28">
        <f t="shared" si="119"/>
        <v>2417.3779823941595</v>
      </c>
      <c r="J230" s="28">
        <f t="shared" si="119"/>
        <v>10064.854291122743</v>
      </c>
    </row>
    <row r="231" spans="1:10" x14ac:dyDescent="0.25">
      <c r="A231" s="329">
        <v>1882</v>
      </c>
      <c r="B231" s="28">
        <f t="shared" ref="B231:J231" si="120">B163/$K163</f>
        <v>31.181628408170987</v>
      </c>
      <c r="C231" s="28">
        <f t="shared" si="120"/>
        <v>62.363256816341973</v>
      </c>
      <c r="D231" s="28">
        <f t="shared" si="120"/>
        <v>77.954071020427463</v>
      </c>
      <c r="E231" s="28">
        <f t="shared" si="120"/>
        <v>103.93876136056996</v>
      </c>
      <c r="F231" s="28">
        <f t="shared" si="120"/>
        <v>155.77340506676026</v>
      </c>
      <c r="G231" s="28">
        <f t="shared" si="120"/>
        <v>304.51456305799837</v>
      </c>
      <c r="H231" s="28">
        <f t="shared" si="120"/>
        <v>561.1087325799881</v>
      </c>
      <c r="I231" s="28">
        <f t="shared" si="120"/>
        <v>1709.8879220848037</v>
      </c>
      <c r="J231" s="28">
        <f t="shared" si="120"/>
        <v>5339.2992070372038</v>
      </c>
    </row>
    <row r="232" spans="1:10" x14ac:dyDescent="0.25">
      <c r="A232" s="329">
        <v>1887</v>
      </c>
      <c r="B232" s="28">
        <f t="shared" ref="B232:J232" si="121">B164/$K164</f>
        <v>40.740947464297385</v>
      </c>
      <c r="C232" s="28">
        <f t="shared" si="121"/>
        <v>81.48189492859477</v>
      </c>
      <c r="D232" s="28">
        <f t="shared" si="121"/>
        <v>101.85236866074345</v>
      </c>
      <c r="E232" s="28">
        <f t="shared" si="121"/>
        <v>135.8000298183095</v>
      </c>
      <c r="F232" s="28">
        <f t="shared" si="121"/>
        <v>203.11360520816862</v>
      </c>
      <c r="G232" s="28">
        <f t="shared" si="121"/>
        <v>392.62034611913128</v>
      </c>
      <c r="H232" s="28">
        <f t="shared" si="121"/>
        <v>712.35234112787077</v>
      </c>
      <c r="I232" s="28">
        <f t="shared" si="121"/>
        <v>2181.3254410290019</v>
      </c>
      <c r="J232" s="28">
        <f t="shared" si="121"/>
        <v>7898.9660596026051</v>
      </c>
    </row>
    <row r="233" spans="1:10" x14ac:dyDescent="0.25">
      <c r="A233" s="329">
        <v>1892</v>
      </c>
      <c r="B233" s="28">
        <f t="shared" ref="B233:J233" si="122">B165/$K165</f>
        <v>43.044724571855141</v>
      </c>
      <c r="C233" s="28">
        <f t="shared" si="122"/>
        <v>86.089449143710283</v>
      </c>
      <c r="D233" s="28">
        <f t="shared" si="122"/>
        <v>107.61181142963784</v>
      </c>
      <c r="E233" s="28">
        <f t="shared" si="122"/>
        <v>143.48241523951714</v>
      </c>
      <c r="F233" s="28">
        <f t="shared" si="122"/>
        <v>215.07906168564548</v>
      </c>
      <c r="G233" s="28">
        <f t="shared" si="122"/>
        <v>422.94902917676376</v>
      </c>
      <c r="H233" s="28">
        <f t="shared" si="122"/>
        <v>792.048397298189</v>
      </c>
      <c r="I233" s="28">
        <f t="shared" si="122"/>
        <v>2734.5835535920855</v>
      </c>
      <c r="J233" s="28">
        <f t="shared" si="122"/>
        <v>13097.245653914551</v>
      </c>
    </row>
    <row r="234" spans="1:10" x14ac:dyDescent="0.25">
      <c r="A234" s="329">
        <v>1897</v>
      </c>
      <c r="B234" s="28">
        <f t="shared" ref="B234:J234" si="123">B166/$K166</f>
        <v>39.063416938655607</v>
      </c>
      <c r="C234" s="28">
        <f t="shared" si="123"/>
        <v>78.126833877311213</v>
      </c>
      <c r="D234" s="28">
        <f t="shared" si="123"/>
        <v>97.65854234663901</v>
      </c>
      <c r="E234" s="28">
        <f t="shared" si="123"/>
        <v>130.21138979551867</v>
      </c>
      <c r="F234" s="28">
        <f t="shared" si="123"/>
        <v>195.19695203283231</v>
      </c>
      <c r="G234" s="28">
        <f t="shared" si="123"/>
        <v>384.62770570479199</v>
      </c>
      <c r="H234" s="28">
        <f t="shared" si="123"/>
        <v>719.83050376760332</v>
      </c>
      <c r="I234" s="28">
        <f t="shared" si="123"/>
        <v>2364.4199552267833</v>
      </c>
      <c r="J234" s="28">
        <f t="shared" si="123"/>
        <v>8162.1738432247175</v>
      </c>
    </row>
    <row r="235" spans="1:10" x14ac:dyDescent="0.25">
      <c r="A235" s="329">
        <v>1902</v>
      </c>
      <c r="B235" s="28">
        <f t="shared" ref="B235:J235" si="124">B167/$K167</f>
        <v>39.538502743977951</v>
      </c>
      <c r="C235" s="28">
        <f t="shared" si="124"/>
        <v>79.077005487955901</v>
      </c>
      <c r="D235" s="28">
        <f t="shared" si="124"/>
        <v>98.846256859944887</v>
      </c>
      <c r="E235" s="28">
        <f t="shared" si="124"/>
        <v>131.79500914659317</v>
      </c>
      <c r="F235" s="28">
        <f t="shared" si="124"/>
        <v>197.45619286314829</v>
      </c>
      <c r="G235" s="28">
        <f t="shared" si="124"/>
        <v>388.24425267749564</v>
      </c>
      <c r="H235" s="28">
        <f t="shared" si="124"/>
        <v>730.0245333426393</v>
      </c>
      <c r="I235" s="28">
        <f t="shared" si="124"/>
        <v>2491.9668489171963</v>
      </c>
      <c r="J235" s="28">
        <f t="shared" si="124"/>
        <v>9999.7824052463657</v>
      </c>
    </row>
    <row r="236" spans="1:10" x14ac:dyDescent="0.25">
      <c r="A236" s="340">
        <v>1907</v>
      </c>
      <c r="B236" s="28">
        <f t="shared" ref="B236:J236" si="125">B168/$K168</f>
        <v>37.23476379657604</v>
      </c>
      <c r="C236" s="28">
        <f t="shared" si="125"/>
        <v>74.46952759315208</v>
      </c>
      <c r="D236" s="28">
        <f t="shared" si="125"/>
        <v>93.08690949144011</v>
      </c>
      <c r="E236" s="28">
        <f t="shared" si="125"/>
        <v>124.11587932192013</v>
      </c>
      <c r="F236" s="28">
        <f t="shared" si="125"/>
        <v>185.98674018126891</v>
      </c>
      <c r="G236" s="28">
        <f t="shared" si="125"/>
        <v>366.29338368580068</v>
      </c>
      <c r="H236" s="28">
        <f t="shared" si="125"/>
        <v>692.83295065458219</v>
      </c>
      <c r="I236" s="28">
        <f t="shared" si="125"/>
        <v>2403.062638469285</v>
      </c>
      <c r="J236" s="28">
        <f t="shared" si="125"/>
        <v>9688.5327291037265</v>
      </c>
    </row>
    <row r="237" spans="1:10" x14ac:dyDescent="0.25">
      <c r="A237" s="271">
        <v>1912</v>
      </c>
      <c r="B237" s="28">
        <f t="shared" ref="B237:J237" si="126">B169/$K169</f>
        <v>35.267847863255248</v>
      </c>
      <c r="C237" s="28">
        <f t="shared" si="126"/>
        <v>70.535695726510497</v>
      </c>
      <c r="D237" s="28">
        <f t="shared" si="126"/>
        <v>88.169619658138117</v>
      </c>
      <c r="E237" s="28">
        <f t="shared" si="126"/>
        <v>117.55949287751748</v>
      </c>
      <c r="F237" s="28">
        <f t="shared" si="126"/>
        <v>176.05656503288563</v>
      </c>
      <c r="G237" s="28">
        <f t="shared" si="126"/>
        <v>346.14922088034319</v>
      </c>
      <c r="H237" s="28">
        <f t="shared" si="126"/>
        <v>652.90005853233913</v>
      </c>
      <c r="I237" s="28">
        <f t="shared" si="126"/>
        <v>2242.7613056934615</v>
      </c>
      <c r="J237" s="28">
        <f t="shared" si="126"/>
        <v>8912.5905651460271</v>
      </c>
    </row>
    <row r="238" spans="1:10" x14ac:dyDescent="0.25">
      <c r="A238" s="271">
        <v>1922</v>
      </c>
      <c r="B238" s="28">
        <f t="shared" ref="B238:J238" si="127">B170/$K170</f>
        <v>12.551090133065873</v>
      </c>
      <c r="C238" s="28">
        <f t="shared" si="127"/>
        <v>25.102180266131747</v>
      </c>
      <c r="D238" s="28">
        <f t="shared" si="127"/>
        <v>31.377725332664681</v>
      </c>
      <c r="E238" s="28">
        <f t="shared" si="127"/>
        <v>41.826977450572421</v>
      </c>
      <c r="F238" s="28">
        <f t="shared" si="127"/>
        <v>62.367213328686226</v>
      </c>
      <c r="G238" s="28">
        <f t="shared" si="127"/>
        <v>120.55840107201954</v>
      </c>
      <c r="H238" s="28">
        <f t="shared" si="127"/>
        <v>223.32883680067354</v>
      </c>
      <c r="I238" s="28">
        <f t="shared" si="127"/>
        <v>758.66787289243757</v>
      </c>
      <c r="J238" s="28">
        <f t="shared" si="127"/>
        <v>3381.0113009526071</v>
      </c>
    </row>
    <row r="239" spans="1:10" x14ac:dyDescent="0.25">
      <c r="A239" s="271">
        <v>1927</v>
      </c>
      <c r="B239" s="28">
        <f t="shared" ref="B239:J239" si="128">B171/$K171</f>
        <v>12.378085649211314</v>
      </c>
      <c r="C239" s="28">
        <f t="shared" si="128"/>
        <v>24.756171298422629</v>
      </c>
      <c r="D239" s="28">
        <f t="shared" si="128"/>
        <v>30.945214123028286</v>
      </c>
      <c r="E239" s="28">
        <f t="shared" si="128"/>
        <v>41.230467914403931</v>
      </c>
      <c r="F239" s="28">
        <f t="shared" si="128"/>
        <v>61.295585106453835</v>
      </c>
      <c r="G239" s="28">
        <f t="shared" si="128"/>
        <v>117.85470754906831</v>
      </c>
      <c r="H239" s="28">
        <f t="shared" si="128"/>
        <v>216.45423806958573</v>
      </c>
      <c r="I239" s="28">
        <f t="shared" si="128"/>
        <v>709.51094301443732</v>
      </c>
      <c r="J239" s="28">
        <f t="shared" si="128"/>
        <v>2715.8956846659758</v>
      </c>
    </row>
    <row r="240" spans="1:10" x14ac:dyDescent="0.25">
      <c r="A240" s="271">
        <v>1932</v>
      </c>
      <c r="B240" s="28">
        <f t="shared" ref="B240:J240" si="129">B172/$K172</f>
        <v>14.291855352936562</v>
      </c>
      <c r="C240" s="28">
        <f t="shared" si="129"/>
        <v>28.583710705873123</v>
      </c>
      <c r="D240" s="28">
        <f t="shared" si="129"/>
        <v>35.729638382341399</v>
      </c>
      <c r="E240" s="28">
        <f t="shared" si="129"/>
        <v>47.507256769149208</v>
      </c>
      <c r="F240" s="28">
        <f t="shared" si="129"/>
        <v>70.291637409847539</v>
      </c>
      <c r="G240" s="28">
        <f t="shared" si="129"/>
        <v>133.75422888190241</v>
      </c>
      <c r="H240" s="28">
        <f t="shared" si="129"/>
        <v>242.92055253927097</v>
      </c>
      <c r="I240" s="28">
        <f t="shared" si="129"/>
        <v>816.28229921045624</v>
      </c>
      <c r="J240" s="28">
        <f t="shared" si="129"/>
        <v>3691.729294847104</v>
      </c>
    </row>
    <row r="241" spans="1:11" x14ac:dyDescent="0.25">
      <c r="A241" s="271">
        <v>1937</v>
      </c>
      <c r="B241" s="28">
        <f t="shared" ref="B241:J241" si="130">B173/$K173</f>
        <v>10.79626783378632</v>
      </c>
      <c r="C241" s="28">
        <f t="shared" si="130"/>
        <v>21.592535667572641</v>
      </c>
      <c r="D241" s="28">
        <f t="shared" si="130"/>
        <v>26.983697589270061</v>
      </c>
      <c r="E241" s="28">
        <f t="shared" si="130"/>
        <v>35.744923717759427</v>
      </c>
      <c r="F241" s="28">
        <f t="shared" si="130"/>
        <v>52.615958998339281</v>
      </c>
      <c r="G241" s="28">
        <f t="shared" si="130"/>
        <v>99.250189686835952</v>
      </c>
      <c r="H241" s="28">
        <f t="shared" si="130"/>
        <v>178.38455629063057</v>
      </c>
      <c r="I241" s="28">
        <f t="shared" si="130"/>
        <v>565.83321648173285</v>
      </c>
      <c r="J241" s="28">
        <f t="shared" si="130"/>
        <v>2289.766774713034</v>
      </c>
    </row>
    <row r="242" spans="1:11" x14ac:dyDescent="0.25">
      <c r="A242" s="379">
        <v>1942</v>
      </c>
      <c r="B242" s="28">
        <f t="shared" ref="B242:J242" si="131">B174/$K174</f>
        <v>9.2775506207116134</v>
      </c>
      <c r="C242" s="28">
        <f t="shared" si="131"/>
        <v>18.555101241423227</v>
      </c>
      <c r="D242" s="28">
        <f t="shared" si="131"/>
        <v>23.193876551779034</v>
      </c>
      <c r="E242" s="28">
        <f t="shared" si="131"/>
        <v>30.923508676659257</v>
      </c>
      <c r="F242" s="28">
        <f t="shared" si="131"/>
        <v>46.012229275398269</v>
      </c>
      <c r="G242" s="28">
        <f t="shared" si="131"/>
        <v>88.3507829059795</v>
      </c>
      <c r="H242" s="28">
        <f t="shared" si="131"/>
        <v>163.17531265139905</v>
      </c>
      <c r="I242" s="28">
        <f t="shared" si="131"/>
        <v>561.08992649339655</v>
      </c>
      <c r="J242" s="28">
        <f t="shared" si="131"/>
        <v>2354.8443755890012</v>
      </c>
    </row>
    <row r="243" spans="1:11" x14ac:dyDescent="0.25">
      <c r="A243" s="306">
        <v>1947</v>
      </c>
      <c r="B243" s="28">
        <f t="shared" ref="B243:J243" si="132">B175/$K175</f>
        <v>3.9932627925173221</v>
      </c>
      <c r="C243" s="28">
        <f t="shared" si="132"/>
        <v>7.9865255850346442</v>
      </c>
      <c r="D243" s="28">
        <f t="shared" si="132"/>
        <v>9.971382076782902</v>
      </c>
      <c r="E243" s="28">
        <f t="shared" si="132"/>
        <v>13.178074627736425</v>
      </c>
      <c r="F243" s="28">
        <f t="shared" si="132"/>
        <v>19.279828015772516</v>
      </c>
      <c r="G243" s="28">
        <f t="shared" si="132"/>
        <v>35.718871935839225</v>
      </c>
      <c r="H243" s="28">
        <f t="shared" si="132"/>
        <v>63.646893370808499</v>
      </c>
      <c r="I243" s="28">
        <f t="shared" si="132"/>
        <v>207.55474565277819</v>
      </c>
      <c r="J243" s="28">
        <f t="shared" si="132"/>
        <v>843.19115421441143</v>
      </c>
    </row>
    <row r="244" spans="1:11" x14ac:dyDescent="0.25">
      <c r="A244" s="440">
        <v>1952</v>
      </c>
      <c r="B244" s="28">
        <f t="shared" ref="B244:J244" si="133">B176/$K176</f>
        <v>2.7305491397398249</v>
      </c>
      <c r="C244" s="28">
        <f t="shared" si="133"/>
        <v>5.4610982794796499</v>
      </c>
      <c r="D244" s="28">
        <f t="shared" si="133"/>
        <v>6.8263728493495623</v>
      </c>
      <c r="E244" s="28">
        <f t="shared" si="133"/>
        <v>9.067286152224252</v>
      </c>
      <c r="F244" s="28">
        <f t="shared" si="133"/>
        <v>13.301081383560732</v>
      </c>
      <c r="G244" s="28">
        <f t="shared" si="133"/>
        <v>24.489831582026348</v>
      </c>
      <c r="H244" s="28">
        <f t="shared" si="133"/>
        <v>42.766751827295572</v>
      </c>
      <c r="I244" s="28">
        <f t="shared" si="133"/>
        <v>134.68167752600286</v>
      </c>
      <c r="J244" s="28">
        <f t="shared" si="133"/>
        <v>600.96347551333804</v>
      </c>
    </row>
    <row r="245" spans="1:11" x14ac:dyDescent="0.25">
      <c r="A245" s="440">
        <v>1957</v>
      </c>
      <c r="B245" s="28">
        <f t="shared" ref="B245:J245" si="134">B177/$K177</f>
        <v>3.6764665762021913</v>
      </c>
      <c r="C245" s="28">
        <f t="shared" si="134"/>
        <v>7.3529331524043826</v>
      </c>
      <c r="D245" s="28">
        <f t="shared" si="134"/>
        <v>9.1868783454535965</v>
      </c>
      <c r="E245" s="28">
        <f t="shared" si="134"/>
        <v>12.16896210342612</v>
      </c>
      <c r="F245" s="28">
        <f t="shared" si="134"/>
        <v>17.750919173013347</v>
      </c>
      <c r="G245" s="28">
        <f t="shared" si="134"/>
        <v>32.447496735865371</v>
      </c>
      <c r="H245" s="28">
        <f t="shared" si="134"/>
        <v>56.551718752081293</v>
      </c>
      <c r="I245" s="28">
        <f t="shared" si="134"/>
        <v>175.75290679994654</v>
      </c>
      <c r="J245" s="28">
        <f t="shared" si="134"/>
        <v>597.97295654374648</v>
      </c>
    </row>
    <row r="246" spans="1:11" x14ac:dyDescent="0.25">
      <c r="A246" s="271">
        <v>1962</v>
      </c>
      <c r="B246" s="28"/>
      <c r="C246" s="28"/>
      <c r="D246" s="28"/>
      <c r="E246" s="28"/>
      <c r="F246" s="28"/>
      <c r="G246" s="28"/>
      <c r="H246" s="28"/>
      <c r="I246" s="28"/>
      <c r="J246" s="28"/>
    </row>
    <row r="247" spans="1:11" x14ac:dyDescent="0.25">
      <c r="A247" s="594"/>
      <c r="B247" s="559" t="s">
        <v>587</v>
      </c>
      <c r="C247" s="557"/>
      <c r="D247" s="557"/>
      <c r="E247" s="557"/>
      <c r="F247" s="558"/>
      <c r="G247" s="558"/>
      <c r="H247" s="558"/>
      <c r="I247" s="558"/>
      <c r="J247" s="563"/>
    </row>
    <row r="248" spans="1:11" x14ac:dyDescent="0.25">
      <c r="A248" s="595"/>
      <c r="B248" s="561"/>
      <c r="C248" s="508"/>
      <c r="D248" s="508"/>
      <c r="E248" s="508"/>
      <c r="F248" s="508"/>
      <c r="G248" s="508"/>
      <c r="H248" s="508"/>
      <c r="I248" s="508"/>
      <c r="J248" s="564"/>
    </row>
    <row r="249" spans="1:11" x14ac:dyDescent="0.25">
      <c r="A249" s="596"/>
      <c r="B249" s="12" t="s">
        <v>50</v>
      </c>
      <c r="C249" s="11" t="s">
        <v>652</v>
      </c>
      <c r="D249" s="11" t="s">
        <v>42</v>
      </c>
      <c r="E249" s="11" t="s">
        <v>43</v>
      </c>
      <c r="F249" s="11" t="s">
        <v>44</v>
      </c>
      <c r="G249" s="11" t="s">
        <v>45</v>
      </c>
      <c r="H249" s="11" t="s">
        <v>46</v>
      </c>
      <c r="I249" s="11" t="s">
        <v>47</v>
      </c>
      <c r="J249" s="155" t="s">
        <v>48</v>
      </c>
    </row>
    <row r="250" spans="1:11" ht="2.25" customHeight="1" x14ac:dyDescent="0.25">
      <c r="A250" s="112"/>
      <c r="B250" s="14" t="s">
        <v>228</v>
      </c>
      <c r="C250" s="5" t="s">
        <v>229</v>
      </c>
      <c r="D250" s="5" t="s">
        <v>230</v>
      </c>
      <c r="E250" s="5" t="s">
        <v>231</v>
      </c>
      <c r="F250" s="5" t="s">
        <v>232</v>
      </c>
      <c r="G250" s="5" t="s">
        <v>233</v>
      </c>
      <c r="H250" s="9" t="s">
        <v>234</v>
      </c>
      <c r="I250" s="9" t="s">
        <v>235</v>
      </c>
      <c r="J250" s="113" t="s">
        <v>236</v>
      </c>
    </row>
    <row r="251" spans="1:11" x14ac:dyDescent="0.25">
      <c r="A251" s="329">
        <v>1807</v>
      </c>
      <c r="B251" s="42">
        <v>50.691360000000003</v>
      </c>
      <c r="C251" s="43">
        <v>50.243679999999998</v>
      </c>
      <c r="D251" s="43">
        <v>50.408839999999998</v>
      </c>
      <c r="E251" s="43">
        <v>57.601739999999999</v>
      </c>
      <c r="F251" s="43">
        <v>57.42324</v>
      </c>
      <c r="G251" s="43">
        <v>55.498550000000002</v>
      </c>
      <c r="H251" s="43">
        <v>59.516260000000003</v>
      </c>
      <c r="I251" s="43">
        <v>59.848480000000002</v>
      </c>
      <c r="J251" s="169">
        <v>62.75</v>
      </c>
      <c r="K251" s="372"/>
    </row>
    <row r="252" spans="1:11" x14ac:dyDescent="0.25">
      <c r="A252" s="329">
        <v>1812</v>
      </c>
      <c r="B252" s="42">
        <v>49.906939999999999</v>
      </c>
      <c r="C252" s="43">
        <v>50.288379999999997</v>
      </c>
      <c r="D252" s="43">
        <v>53.954979999999999</v>
      </c>
      <c r="E252" s="43">
        <v>58.681759999999997</v>
      </c>
      <c r="F252" s="43">
        <v>56.666670000000003</v>
      </c>
      <c r="G252" s="43">
        <v>58.13814</v>
      </c>
      <c r="H252" s="43">
        <v>60.424109999999999</v>
      </c>
      <c r="I252" s="43">
        <v>62.711539999999999</v>
      </c>
      <c r="J252" s="169">
        <v>61.6</v>
      </c>
    </row>
    <row r="253" spans="1:11" x14ac:dyDescent="0.25">
      <c r="A253" s="329">
        <v>1817</v>
      </c>
      <c r="B253" s="42">
        <v>51.185949999999998</v>
      </c>
      <c r="C253" s="43">
        <v>52.007539999999999</v>
      </c>
      <c r="D253" s="43">
        <v>52.288890000000002</v>
      </c>
      <c r="E253" s="43">
        <v>53.990940000000002</v>
      </c>
      <c r="F253" s="43">
        <v>54.708640000000003</v>
      </c>
      <c r="G253" s="43">
        <v>54.385489999999997</v>
      </c>
      <c r="H253" s="43">
        <v>57.686979999999998</v>
      </c>
      <c r="I253" s="43">
        <v>59.048189999999998</v>
      </c>
      <c r="J253" s="169">
        <v>64.5</v>
      </c>
    </row>
    <row r="254" spans="1:11" x14ac:dyDescent="0.25">
      <c r="A254" s="329">
        <v>1822</v>
      </c>
      <c r="B254" s="42">
        <v>48.518259999999998</v>
      </c>
      <c r="C254" s="43">
        <v>49.40361</v>
      </c>
      <c r="D254" s="43">
        <v>48.71846</v>
      </c>
      <c r="E254" s="43">
        <v>54.77261</v>
      </c>
      <c r="F254" s="43">
        <v>53.735489999999999</v>
      </c>
      <c r="G254" s="43">
        <v>54.143410000000003</v>
      </c>
      <c r="H254" s="43">
        <v>57.083530000000003</v>
      </c>
      <c r="I254" s="43">
        <v>58.701149999999998</v>
      </c>
      <c r="J254" s="169">
        <v>64</v>
      </c>
    </row>
    <row r="255" spans="1:11" x14ac:dyDescent="0.25">
      <c r="A255" s="329">
        <v>1827</v>
      </c>
      <c r="B255" s="42">
        <v>50.431719999999999</v>
      </c>
      <c r="C255" s="43">
        <v>50.530709999999999</v>
      </c>
      <c r="D255" s="43">
        <v>49.648989999999998</v>
      </c>
      <c r="E255" s="43">
        <v>55.542909999999999</v>
      </c>
      <c r="F255" s="43">
        <v>55.87415</v>
      </c>
      <c r="G255" s="43">
        <v>57.259410000000003</v>
      </c>
      <c r="H255" s="43">
        <v>57.112819999999999</v>
      </c>
      <c r="I255" s="43">
        <v>58</v>
      </c>
      <c r="J255" s="169">
        <v>69.090909999999994</v>
      </c>
    </row>
    <row r="256" spans="1:11" x14ac:dyDescent="0.25">
      <c r="A256" s="329">
        <v>1832</v>
      </c>
      <c r="B256" s="42">
        <v>49.61374</v>
      </c>
      <c r="C256" s="43">
        <v>49.229770000000002</v>
      </c>
      <c r="D256" s="43">
        <v>49.86027</v>
      </c>
      <c r="E256" s="43">
        <v>51.077170000000002</v>
      </c>
      <c r="F256" s="43">
        <v>53.623379999999997</v>
      </c>
      <c r="G256" s="43">
        <v>52.547429999999999</v>
      </c>
      <c r="H256" s="43">
        <v>55.32629</v>
      </c>
      <c r="I256" s="43">
        <v>58.45411</v>
      </c>
      <c r="J256" s="169">
        <v>59.727269999999997</v>
      </c>
    </row>
    <row r="257" spans="1:11" x14ac:dyDescent="0.25">
      <c r="A257" s="329">
        <v>1837</v>
      </c>
      <c r="B257" s="42">
        <v>49.076410000000003</v>
      </c>
      <c r="C257" s="43">
        <v>49.23001</v>
      </c>
      <c r="D257" s="43">
        <v>48.604430000000001</v>
      </c>
      <c r="E257" s="43">
        <v>54.66216</v>
      </c>
      <c r="F257" s="43">
        <v>54.638060000000003</v>
      </c>
      <c r="G257" s="43">
        <v>55.638039999999997</v>
      </c>
      <c r="H257" s="43">
        <v>60.365720000000003</v>
      </c>
      <c r="I257" s="43">
        <v>61.304349999999999</v>
      </c>
      <c r="J257" s="169">
        <v>63.846150000000002</v>
      </c>
    </row>
    <row r="258" spans="1:11" x14ac:dyDescent="0.25">
      <c r="A258" s="329">
        <v>1842</v>
      </c>
      <c r="B258" s="42">
        <v>46.231299999999997</v>
      </c>
      <c r="C258" s="43">
        <v>46.048099999999998</v>
      </c>
      <c r="D258" s="43">
        <v>46.804000000000002</v>
      </c>
      <c r="E258" s="43">
        <v>51.869070000000001</v>
      </c>
      <c r="F258" s="43">
        <v>53.675449999999998</v>
      </c>
      <c r="G258" s="43">
        <v>53.023850000000003</v>
      </c>
      <c r="H258" s="43">
        <v>57.609050000000003</v>
      </c>
      <c r="I258" s="43">
        <v>65.21951</v>
      </c>
      <c r="J258" s="169">
        <v>69.357140000000001</v>
      </c>
    </row>
    <row r="259" spans="1:11" x14ac:dyDescent="0.25">
      <c r="A259" s="329">
        <v>1847</v>
      </c>
      <c r="B259" s="42">
        <v>47.640250000000002</v>
      </c>
      <c r="C259" s="43">
        <v>47.640970000000003</v>
      </c>
      <c r="D259" s="43">
        <v>48.180889999999998</v>
      </c>
      <c r="E259" s="43">
        <v>53.123370000000001</v>
      </c>
      <c r="F259" s="43">
        <v>53.301729999999999</v>
      </c>
      <c r="G259" s="43">
        <v>54.295729999999999</v>
      </c>
      <c r="H259" s="43">
        <v>61.050780000000003</v>
      </c>
      <c r="I259" s="43">
        <v>61.957630000000002</v>
      </c>
      <c r="J259" s="169">
        <v>68.625</v>
      </c>
    </row>
    <row r="260" spans="1:11" x14ac:dyDescent="0.25">
      <c r="A260" s="329">
        <v>1852</v>
      </c>
      <c r="B260" s="42">
        <v>47.992730000000002</v>
      </c>
      <c r="C260" s="43">
        <v>49.282089999999997</v>
      </c>
      <c r="D260" s="43">
        <v>48.520069999999997</v>
      </c>
      <c r="E260" s="43">
        <v>51.72316</v>
      </c>
      <c r="F260" s="43">
        <v>53.186259999999997</v>
      </c>
      <c r="G260" s="43">
        <v>55.547580000000004</v>
      </c>
      <c r="H260" s="43">
        <v>61.173000000000002</v>
      </c>
      <c r="I260" s="43">
        <v>65.155559999999994</v>
      </c>
      <c r="J260" s="169">
        <v>73</v>
      </c>
    </row>
    <row r="261" spans="1:11" x14ac:dyDescent="0.25">
      <c r="A261" s="329">
        <v>1857</v>
      </c>
      <c r="B261" s="42">
        <v>45.948709999999998</v>
      </c>
      <c r="C261" s="43">
        <v>45.574910000000003</v>
      </c>
      <c r="D261" s="43">
        <v>46.515509999999999</v>
      </c>
      <c r="E261" s="43">
        <v>50.847909999999999</v>
      </c>
      <c r="F261" s="43">
        <v>51.69688</v>
      </c>
      <c r="G261" s="43">
        <v>55.241379999999999</v>
      </c>
      <c r="H261" s="43">
        <v>61.816929999999999</v>
      </c>
      <c r="I261" s="43">
        <v>66.398439999999994</v>
      </c>
      <c r="J261" s="169">
        <v>66.25</v>
      </c>
      <c r="K261" s="372"/>
    </row>
    <row r="262" spans="1:11" x14ac:dyDescent="0.25">
      <c r="A262" s="329">
        <v>1862</v>
      </c>
      <c r="B262" s="42">
        <v>48.291679999999999</v>
      </c>
      <c r="C262" s="43">
        <v>48.212479999999999</v>
      </c>
      <c r="D262" s="43">
        <v>48.954009999999997</v>
      </c>
      <c r="E262" s="43">
        <v>51.397790000000001</v>
      </c>
      <c r="F262" s="43">
        <v>53.158230000000003</v>
      </c>
      <c r="G262" s="43">
        <v>56.134349999999998</v>
      </c>
      <c r="H262" s="43">
        <v>59.842260000000003</v>
      </c>
      <c r="I262" s="43">
        <v>64.809520000000006</v>
      </c>
      <c r="J262" s="169">
        <v>66.0625</v>
      </c>
      <c r="K262" s="372"/>
    </row>
    <row r="263" spans="1:11" x14ac:dyDescent="0.25">
      <c r="A263" s="329">
        <v>1867</v>
      </c>
      <c r="B263" s="42">
        <v>49.466810000000002</v>
      </c>
      <c r="C263" s="43">
        <v>49.689540000000001</v>
      </c>
      <c r="D263" s="43">
        <v>49.397379999999998</v>
      </c>
      <c r="E263" s="43">
        <v>51.680790000000002</v>
      </c>
      <c r="F263" s="43">
        <v>52.193309999999997</v>
      </c>
      <c r="G263" s="43">
        <v>57.794519999999999</v>
      </c>
      <c r="H263" s="43">
        <v>61.910710000000002</v>
      </c>
      <c r="I263" s="43">
        <v>64.890810000000002</v>
      </c>
      <c r="J263" s="169">
        <v>71.809520000000006</v>
      </c>
      <c r="K263" s="372"/>
    </row>
    <row r="264" spans="1:11" x14ac:dyDescent="0.25">
      <c r="A264" s="329">
        <v>1872</v>
      </c>
      <c r="B264" s="42">
        <v>46.891019999999997</v>
      </c>
      <c r="C264" s="43">
        <v>47.322130000000001</v>
      </c>
      <c r="D264" s="43">
        <v>47.155830000000002</v>
      </c>
      <c r="E264" s="43">
        <v>52.6081</v>
      </c>
      <c r="F264" s="43">
        <v>52.41292</v>
      </c>
      <c r="G264" s="43">
        <v>57.812260000000002</v>
      </c>
      <c r="H264" s="43">
        <v>61.307949999999998</v>
      </c>
      <c r="I264" s="43">
        <v>66.148929999999993</v>
      </c>
      <c r="J264" s="169">
        <v>64.705879999999993</v>
      </c>
    </row>
    <row r="265" spans="1:11" x14ac:dyDescent="0.25">
      <c r="A265" s="329">
        <v>1877</v>
      </c>
      <c r="B265" s="42">
        <v>48.990099999999998</v>
      </c>
      <c r="C265" s="43">
        <v>49.202249999999999</v>
      </c>
      <c r="D265" s="43">
        <v>49.399180000000001</v>
      </c>
      <c r="E265" s="43">
        <v>51.977029999999999</v>
      </c>
      <c r="F265" s="43">
        <v>53.533709999999999</v>
      </c>
      <c r="G265" s="43">
        <v>58.950569999999999</v>
      </c>
      <c r="H265" s="43">
        <v>63.158749999999998</v>
      </c>
      <c r="I265" s="43">
        <v>66.205560000000006</v>
      </c>
      <c r="J265" s="169">
        <v>65.217389999999995</v>
      </c>
    </row>
    <row r="266" spans="1:11" x14ac:dyDescent="0.25">
      <c r="A266" s="329">
        <v>1882</v>
      </c>
      <c r="B266" s="42">
        <v>46.949379999999998</v>
      </c>
      <c r="C266" s="43">
        <v>47.476999999999997</v>
      </c>
      <c r="D266" s="43">
        <v>47.23254</v>
      </c>
      <c r="E266" s="43">
        <v>50.761980000000001</v>
      </c>
      <c r="F266" s="43">
        <v>51.538209999999999</v>
      </c>
      <c r="G266" s="43">
        <v>58.675719999999998</v>
      </c>
      <c r="H266" s="43">
        <v>62.336419999999997</v>
      </c>
      <c r="I266" s="43">
        <v>66.315550000000002</v>
      </c>
      <c r="J266" s="169">
        <v>69.066670000000002</v>
      </c>
    </row>
    <row r="267" spans="1:11" x14ac:dyDescent="0.25">
      <c r="A267" s="329">
        <v>1887</v>
      </c>
      <c r="B267" s="42">
        <v>48.760339999999999</v>
      </c>
      <c r="C267" s="43">
        <v>48.838169999999998</v>
      </c>
      <c r="D267" s="43">
        <v>49.165529999999997</v>
      </c>
      <c r="E267" s="43">
        <v>52.9754</v>
      </c>
      <c r="F267" s="43">
        <v>54.189509999999999</v>
      </c>
      <c r="G267" s="43">
        <v>59.95767</v>
      </c>
      <c r="H267" s="43">
        <v>63.655799999999999</v>
      </c>
      <c r="I267" s="43">
        <v>66.329610000000002</v>
      </c>
      <c r="J267" s="169">
        <v>73.666659999999993</v>
      </c>
    </row>
    <row r="268" spans="1:11" x14ac:dyDescent="0.25">
      <c r="A268" s="329">
        <v>1892</v>
      </c>
      <c r="B268" s="42">
        <v>49.932340000000003</v>
      </c>
      <c r="C268" s="43">
        <v>49.794640000000001</v>
      </c>
      <c r="D268" s="43">
        <v>49.375190000000003</v>
      </c>
      <c r="E268" s="43">
        <v>52.933590000000002</v>
      </c>
      <c r="F268" s="43">
        <v>54.651809999999998</v>
      </c>
      <c r="G268" s="43">
        <v>59.299849999999999</v>
      </c>
      <c r="H268" s="43">
        <v>64.674419999999998</v>
      </c>
      <c r="I268" s="43">
        <v>66.216350000000006</v>
      </c>
      <c r="J268" s="169">
        <v>68.133330000000001</v>
      </c>
    </row>
    <row r="269" spans="1:11" x14ac:dyDescent="0.25">
      <c r="A269" s="329">
        <v>1897</v>
      </c>
      <c r="B269" s="42">
        <v>51.236739999999998</v>
      </c>
      <c r="C269" s="43">
        <v>51.545529999999999</v>
      </c>
      <c r="D269" s="43">
        <v>50.952500000000001</v>
      </c>
      <c r="E269" s="43">
        <v>50.971679999999999</v>
      </c>
      <c r="F269" s="43">
        <v>54.16263</v>
      </c>
      <c r="G269" s="43">
        <v>60.155000000000001</v>
      </c>
      <c r="H269" s="43">
        <v>64.435130000000001</v>
      </c>
      <c r="I269" s="43">
        <v>67.076920000000001</v>
      </c>
      <c r="J269" s="169">
        <v>67.655169999999998</v>
      </c>
    </row>
    <row r="270" spans="1:11" x14ac:dyDescent="0.25">
      <c r="A270" s="329">
        <v>1902</v>
      </c>
      <c r="B270" s="42">
        <v>51.741680000000002</v>
      </c>
      <c r="C270" s="43">
        <v>52.076250000000002</v>
      </c>
      <c r="D270" s="43">
        <v>52.161499999999997</v>
      </c>
      <c r="E270" s="43">
        <v>50.946309999999997</v>
      </c>
      <c r="F270" s="43">
        <v>53.070030000000003</v>
      </c>
      <c r="G270" s="43">
        <v>60.043709999999997</v>
      </c>
      <c r="H270" s="43">
        <v>64.330569999999994</v>
      </c>
      <c r="I270" s="43">
        <v>68.315119999999993</v>
      </c>
      <c r="J270" s="169">
        <v>67.7</v>
      </c>
    </row>
    <row r="271" spans="1:11" x14ac:dyDescent="0.25">
      <c r="A271" s="340">
        <v>1907</v>
      </c>
      <c r="B271" s="42">
        <v>52.618949999999998</v>
      </c>
      <c r="C271" s="43">
        <v>52.061970000000002</v>
      </c>
      <c r="D271" s="43">
        <v>52.765030000000003</v>
      </c>
      <c r="E271" s="43">
        <v>51.800069999999998</v>
      </c>
      <c r="F271" s="43">
        <v>54.187240000000003</v>
      </c>
      <c r="G271" s="43">
        <v>60.608600000000003</v>
      </c>
      <c r="H271" s="43">
        <v>65.036490000000001</v>
      </c>
      <c r="I271" s="43">
        <v>69.443089999999998</v>
      </c>
      <c r="J271" s="169">
        <v>69.935490000000001</v>
      </c>
    </row>
    <row r="272" spans="1:11" x14ac:dyDescent="0.25">
      <c r="A272" s="329">
        <v>1912</v>
      </c>
      <c r="B272" s="42">
        <v>52.971040000000002</v>
      </c>
      <c r="C272" s="43">
        <v>53.007739999999998</v>
      </c>
      <c r="D272" s="43">
        <v>52.979329999999997</v>
      </c>
      <c r="E272" s="43">
        <v>51.169179999999997</v>
      </c>
      <c r="F272" s="43">
        <v>54.063989999999997</v>
      </c>
      <c r="G272" s="43">
        <v>60.94294</v>
      </c>
      <c r="H272" s="43">
        <v>66.246020000000001</v>
      </c>
      <c r="I272" s="43">
        <v>69.170630000000003</v>
      </c>
      <c r="J272" s="169">
        <v>70.269229999999993</v>
      </c>
    </row>
    <row r="273" spans="1:10" x14ac:dyDescent="0.25">
      <c r="A273" s="329">
        <v>1922</v>
      </c>
      <c r="B273" s="42">
        <v>54.653689999999997</v>
      </c>
      <c r="C273" s="43">
        <v>55.44556</v>
      </c>
      <c r="D273" s="43">
        <v>55.511490000000002</v>
      </c>
      <c r="E273" s="43">
        <v>55.192749999999997</v>
      </c>
      <c r="F273" s="43">
        <v>58.496029999999998</v>
      </c>
      <c r="G273" s="43">
        <v>62.853119999999997</v>
      </c>
      <c r="H273" s="43">
        <v>65.894970000000001</v>
      </c>
      <c r="I273" s="43">
        <v>68.316829999999996</v>
      </c>
      <c r="J273" s="169">
        <v>71.400000000000006</v>
      </c>
    </row>
    <row r="274" spans="1:10" x14ac:dyDescent="0.25">
      <c r="A274" s="329">
        <v>1927</v>
      </c>
      <c r="B274" s="42">
        <v>54.57949</v>
      </c>
      <c r="C274" s="43">
        <v>54.495350000000002</v>
      </c>
      <c r="D274" s="43">
        <v>55.208770000000001</v>
      </c>
      <c r="E274" s="43">
        <v>55.419820000000001</v>
      </c>
      <c r="F274" s="43">
        <v>58.365169999999999</v>
      </c>
      <c r="G274" s="43">
        <v>62.513469999999998</v>
      </c>
      <c r="H274" s="43">
        <v>65.801910000000007</v>
      </c>
      <c r="I274" s="43">
        <v>68.786029999999997</v>
      </c>
      <c r="J274" s="169">
        <v>66.863640000000004</v>
      </c>
    </row>
    <row r="275" spans="1:10" x14ac:dyDescent="0.25">
      <c r="A275" s="270">
        <v>1932</v>
      </c>
      <c r="B275" s="42">
        <v>55.940249999999999</v>
      </c>
      <c r="C275" s="43">
        <v>56.18468</v>
      </c>
      <c r="D275" s="43">
        <v>56.47569</v>
      </c>
      <c r="E275" s="43">
        <v>57.11703</v>
      </c>
      <c r="F275" s="43">
        <v>60.373869999999997</v>
      </c>
      <c r="G275" s="43">
        <v>64.167389999999997</v>
      </c>
      <c r="H275" s="43">
        <v>67.262119999999996</v>
      </c>
      <c r="I275" s="43">
        <v>70.076920000000001</v>
      </c>
      <c r="J275" s="169">
        <v>70.56</v>
      </c>
    </row>
    <row r="276" spans="1:10" x14ac:dyDescent="0.25">
      <c r="A276" s="270">
        <v>1937</v>
      </c>
      <c r="B276" s="42">
        <v>57.859369999999998</v>
      </c>
      <c r="C276" s="43">
        <v>57.785290000000003</v>
      </c>
      <c r="D276" s="43">
        <v>58.29298</v>
      </c>
      <c r="E276" s="43">
        <v>58.205689999999997</v>
      </c>
      <c r="F276" s="43">
        <v>62.215260000000001</v>
      </c>
      <c r="G276" s="43">
        <v>66.197050000000004</v>
      </c>
      <c r="H276" s="43">
        <v>68.830600000000004</v>
      </c>
      <c r="I276" s="43">
        <v>70.854159999999993</v>
      </c>
      <c r="J276" s="169">
        <v>70.791659999999993</v>
      </c>
    </row>
    <row r="277" spans="1:10" x14ac:dyDescent="0.25">
      <c r="A277" s="375">
        <v>1942</v>
      </c>
      <c r="B277" s="42">
        <v>52.301340000000003</v>
      </c>
      <c r="C277" s="43">
        <v>52.216000000000001</v>
      </c>
      <c r="D277" s="43">
        <v>53.220880000000001</v>
      </c>
      <c r="E277" s="43">
        <v>61.000990000000002</v>
      </c>
      <c r="F277" s="43">
        <v>62.507350000000002</v>
      </c>
      <c r="G277" s="43">
        <v>64.993769999999998</v>
      </c>
      <c r="H277" s="43">
        <v>68.643460000000005</v>
      </c>
      <c r="I277" s="43">
        <v>71.207179999999994</v>
      </c>
      <c r="J277" s="169">
        <v>73.650000000000006</v>
      </c>
    </row>
    <row r="278" spans="1:10" x14ac:dyDescent="0.25">
      <c r="A278" s="304">
        <v>1947</v>
      </c>
      <c r="B278" s="42">
        <v>62.045920000000002</v>
      </c>
      <c r="C278" s="43">
        <v>61.974780000000003</v>
      </c>
      <c r="D278" s="43">
        <v>62.050609999999999</v>
      </c>
      <c r="E278" s="43">
        <v>62.365949999999998</v>
      </c>
      <c r="F278" s="43">
        <v>63.286020000000001</v>
      </c>
      <c r="G278" s="43">
        <v>64.780839999999998</v>
      </c>
      <c r="H278" s="43">
        <v>68.561070000000001</v>
      </c>
      <c r="I278" s="43">
        <v>71.131739999999994</v>
      </c>
      <c r="J278" s="169">
        <v>68.210530000000006</v>
      </c>
    </row>
    <row r="279" spans="1:10" x14ac:dyDescent="0.25">
      <c r="A279" s="440">
        <v>1952</v>
      </c>
      <c r="B279" s="42">
        <v>65.510630000000006</v>
      </c>
      <c r="C279" s="43">
        <v>65.518100000000004</v>
      </c>
      <c r="D279" s="43">
        <v>65.896770000000004</v>
      </c>
      <c r="E279" s="43">
        <v>64.389089999999996</v>
      </c>
      <c r="F279" s="43">
        <v>65.302350000000004</v>
      </c>
      <c r="G279" s="43">
        <v>66.177959999999999</v>
      </c>
      <c r="H279" s="43">
        <v>68.488990000000001</v>
      </c>
      <c r="I279" s="43">
        <v>73.041449999999998</v>
      </c>
      <c r="J279" s="169">
        <v>73.625</v>
      </c>
    </row>
    <row r="280" spans="1:10" x14ac:dyDescent="0.25">
      <c r="A280" s="440">
        <v>1957</v>
      </c>
      <c r="B280" s="42">
        <v>66.759770000000003</v>
      </c>
      <c r="C280" s="43">
        <v>67.466970000000003</v>
      </c>
      <c r="D280" s="43">
        <v>65.613650000000007</v>
      </c>
      <c r="E280" s="43">
        <v>65.240380000000002</v>
      </c>
      <c r="F280" s="43">
        <v>66.002399999999994</v>
      </c>
      <c r="G280" s="43">
        <v>68.188929999999999</v>
      </c>
      <c r="H280" s="43">
        <v>70.819239999999994</v>
      </c>
      <c r="I280" s="43">
        <v>74.08511</v>
      </c>
      <c r="J280" s="169">
        <v>73.296300000000002</v>
      </c>
    </row>
    <row r="281" spans="1:10" ht="15.6" thickBot="1" x14ac:dyDescent="0.3">
      <c r="A281" s="270">
        <v>1962</v>
      </c>
      <c r="B281" s="42"/>
      <c r="C281" s="43"/>
      <c r="D281" s="43"/>
      <c r="E281" s="43"/>
      <c r="F281" s="43"/>
      <c r="G281" s="43"/>
      <c r="H281" s="43"/>
      <c r="I281" s="43"/>
      <c r="J281" s="169"/>
    </row>
    <row r="282" spans="1:10" ht="16.2" thickTop="1" thickBot="1" x14ac:dyDescent="0.3">
      <c r="A282" s="528" t="s">
        <v>445</v>
      </c>
      <c r="B282" s="529"/>
      <c r="C282" s="529"/>
      <c r="D282" s="529"/>
      <c r="E282" s="529"/>
      <c r="F282" s="529"/>
      <c r="G282" s="529"/>
      <c r="H282" s="529"/>
      <c r="I282" s="600"/>
      <c r="J282" s="548"/>
    </row>
    <row r="283" spans="1:10" ht="15.6" thickTop="1" x14ac:dyDescent="0.25"/>
  </sheetData>
  <mergeCells count="17">
    <mergeCell ref="A4:J4"/>
    <mergeCell ref="B5:J5"/>
    <mergeCell ref="B6:J7"/>
    <mergeCell ref="A40:A42"/>
    <mergeCell ref="B40:J41"/>
    <mergeCell ref="A74:A76"/>
    <mergeCell ref="B74:J75"/>
    <mergeCell ref="A110:A112"/>
    <mergeCell ref="B110:J111"/>
    <mergeCell ref="A247:A249"/>
    <mergeCell ref="B247:J248"/>
    <mergeCell ref="A282:J282"/>
    <mergeCell ref="A145:A147"/>
    <mergeCell ref="B145:J146"/>
    <mergeCell ref="B179:J180"/>
    <mergeCell ref="A213:A215"/>
    <mergeCell ref="B213:J214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70" fitToHeight="3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77"/>
  <sheetViews>
    <sheetView topLeftCell="A141" workbookViewId="0">
      <selection activeCell="J169" sqref="J169"/>
    </sheetView>
  </sheetViews>
  <sheetFormatPr baseColWidth="10" defaultColWidth="8.90625" defaultRowHeight="15" x14ac:dyDescent="0.25"/>
  <cols>
    <col min="1" max="1" width="10.81640625" customWidth="1"/>
    <col min="2" max="2" width="8.81640625" customWidth="1"/>
    <col min="3" max="3" width="9.1796875" customWidth="1"/>
    <col min="4" max="4" width="10.81640625" customWidth="1"/>
    <col min="5" max="11" width="9.1796875" customWidth="1"/>
    <col min="12" max="29" width="10.81640625" customWidth="1"/>
  </cols>
  <sheetData>
    <row r="1" spans="1:20" ht="15.6" thickBot="1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spans="1:20" ht="15.6" thickTop="1" x14ac:dyDescent="0.25">
      <c r="A2" s="503" t="s">
        <v>274</v>
      </c>
      <c r="B2" s="505"/>
      <c r="C2" s="505"/>
      <c r="D2" s="505"/>
      <c r="E2" s="505"/>
      <c r="F2" s="505"/>
      <c r="G2" s="505"/>
      <c r="H2" s="505"/>
      <c r="I2" s="505"/>
      <c r="J2" s="505"/>
      <c r="K2" s="506"/>
    </row>
    <row r="3" spans="1:20" ht="15.6" x14ac:dyDescent="0.25">
      <c r="A3" s="109"/>
      <c r="B3" s="549"/>
      <c r="C3" s="549"/>
      <c r="D3" s="549"/>
      <c r="E3" s="549"/>
      <c r="F3" s="549"/>
      <c r="G3" s="549"/>
      <c r="H3" s="549"/>
      <c r="I3" s="549"/>
      <c r="J3" s="549"/>
      <c r="K3" s="550"/>
    </row>
    <row r="4" spans="1:20" x14ac:dyDescent="0.25">
      <c r="A4" s="594"/>
      <c r="B4" s="557" t="s">
        <v>65</v>
      </c>
      <c r="C4" s="557" t="s">
        <v>116</v>
      </c>
      <c r="D4" s="557" t="s">
        <v>55</v>
      </c>
      <c r="E4" s="557" t="s">
        <v>56</v>
      </c>
      <c r="F4" s="557" t="s">
        <v>57</v>
      </c>
      <c r="G4" s="557" t="s">
        <v>237</v>
      </c>
      <c r="H4" s="557" t="s">
        <v>238</v>
      </c>
      <c r="I4" s="557" t="s">
        <v>56</v>
      </c>
      <c r="J4" s="557" t="s">
        <v>57</v>
      </c>
      <c r="K4" s="597" t="s">
        <v>58</v>
      </c>
    </row>
    <row r="5" spans="1:20" ht="30.75" customHeight="1" x14ac:dyDescent="0.25">
      <c r="A5" s="595"/>
      <c r="B5" s="508"/>
      <c r="C5" s="508"/>
      <c r="D5" s="508"/>
      <c r="E5" s="508"/>
      <c r="F5" s="508"/>
      <c r="G5" s="508"/>
      <c r="H5" s="508"/>
      <c r="I5" s="508"/>
      <c r="J5" s="508"/>
      <c r="K5" s="564"/>
    </row>
    <row r="6" spans="1:20" x14ac:dyDescent="0.25">
      <c r="A6" s="596"/>
      <c r="B6" s="520"/>
      <c r="C6" s="517" t="s">
        <v>2</v>
      </c>
      <c r="D6" s="517"/>
      <c r="E6" s="517"/>
      <c r="F6" s="517"/>
      <c r="G6" s="517"/>
      <c r="H6" s="517"/>
      <c r="I6" s="517" t="s">
        <v>64</v>
      </c>
      <c r="J6" s="517"/>
      <c r="K6" s="601"/>
    </row>
    <row r="7" spans="1:20" x14ac:dyDescent="0.25">
      <c r="A7" s="594" t="s">
        <v>112</v>
      </c>
      <c r="B7" s="558"/>
      <c r="C7" s="558"/>
      <c r="D7" s="558"/>
      <c r="E7" s="558"/>
      <c r="F7" s="558"/>
      <c r="G7" s="558"/>
      <c r="H7" s="558"/>
      <c r="I7" s="558"/>
      <c r="J7" s="558"/>
      <c r="K7" s="563"/>
    </row>
    <row r="8" spans="1:20" ht="2.25" customHeight="1" x14ac:dyDescent="0.25">
      <c r="A8" s="112" t="s">
        <v>594</v>
      </c>
      <c r="B8" s="5" t="s">
        <v>59</v>
      </c>
      <c r="C8" s="5" t="s">
        <v>60</v>
      </c>
      <c r="D8" s="5" t="s">
        <v>61</v>
      </c>
      <c r="E8" s="5" t="s">
        <v>62</v>
      </c>
      <c r="F8" s="5" t="s">
        <v>63</v>
      </c>
      <c r="G8" s="5" t="s">
        <v>446</v>
      </c>
      <c r="H8" s="272"/>
      <c r="I8" s="9"/>
      <c r="J8" s="9"/>
      <c r="K8" s="113"/>
      <c r="N8" t="s">
        <v>594</v>
      </c>
      <c r="O8" t="s">
        <v>59</v>
      </c>
      <c r="P8" t="s">
        <v>60</v>
      </c>
      <c r="Q8" t="s">
        <v>61</v>
      </c>
      <c r="R8" t="s">
        <v>62</v>
      </c>
      <c r="S8" t="s">
        <v>63</v>
      </c>
      <c r="T8" t="s">
        <v>446</v>
      </c>
    </row>
    <row r="9" spans="1:20" x14ac:dyDescent="0.25">
      <c r="A9" s="329">
        <v>1807</v>
      </c>
      <c r="B9" s="25">
        <v>3596</v>
      </c>
      <c r="C9" s="25">
        <v>16501.419999999998</v>
      </c>
      <c r="D9" s="25">
        <v>16501.419999999998</v>
      </c>
      <c r="E9" s="25">
        <v>0</v>
      </c>
      <c r="F9" s="25">
        <v>6255.4</v>
      </c>
      <c r="G9" s="25">
        <v>10246.02</v>
      </c>
      <c r="H9" s="272"/>
      <c r="I9" s="17"/>
      <c r="J9" s="17">
        <f>F9/$D9</f>
        <v>0.37908252744309279</v>
      </c>
      <c r="K9" s="156">
        <f>G9/$D9</f>
        <v>0.62091747255690732</v>
      </c>
      <c r="N9">
        <v>1807</v>
      </c>
      <c r="O9">
        <v>3596</v>
      </c>
      <c r="P9">
        <v>16501.419999999998</v>
      </c>
      <c r="Q9">
        <v>16501.419999999998</v>
      </c>
      <c r="R9">
        <v>0</v>
      </c>
      <c r="S9">
        <v>6255.4</v>
      </c>
      <c r="T9">
        <v>10246.02</v>
      </c>
    </row>
    <row r="10" spans="1:20" x14ac:dyDescent="0.25">
      <c r="A10" s="329">
        <v>1812</v>
      </c>
      <c r="B10" s="25">
        <v>3848</v>
      </c>
      <c r="C10" s="25">
        <v>17645.759999999998</v>
      </c>
      <c r="D10" s="25">
        <v>17645.759999999998</v>
      </c>
      <c r="E10" s="25">
        <v>0</v>
      </c>
      <c r="F10" s="25">
        <v>6949.5259999999998</v>
      </c>
      <c r="G10" s="25">
        <v>10696.24</v>
      </c>
      <c r="H10" s="325"/>
      <c r="I10" s="17"/>
      <c r="J10" s="17">
        <f t="shared" ref="J10:J36" si="0">F10/$D10</f>
        <v>0.39383545962316163</v>
      </c>
      <c r="K10" s="156">
        <f t="shared" ref="K10:K36" si="1">G10/$D10</f>
        <v>0.60616488040186434</v>
      </c>
      <c r="N10">
        <v>1812</v>
      </c>
      <c r="O10">
        <v>3848</v>
      </c>
      <c r="P10">
        <v>17645.759999999998</v>
      </c>
      <c r="Q10">
        <v>17645.759999999998</v>
      </c>
      <c r="R10">
        <v>0</v>
      </c>
      <c r="S10">
        <v>6949.5259999999998</v>
      </c>
      <c r="T10">
        <v>10696.24</v>
      </c>
    </row>
    <row r="11" spans="1:20" x14ac:dyDescent="0.25">
      <c r="A11" s="329">
        <v>1817</v>
      </c>
      <c r="B11" s="25">
        <v>3240</v>
      </c>
      <c r="C11" s="25">
        <v>21031.51</v>
      </c>
      <c r="D11" s="25">
        <v>21031.51</v>
      </c>
      <c r="E11" s="25">
        <v>0</v>
      </c>
      <c r="F11" s="25">
        <v>7374.5420000000004</v>
      </c>
      <c r="G11" s="25">
        <v>13656.97</v>
      </c>
      <c r="H11" s="325"/>
      <c r="I11" s="17"/>
      <c r="J11" s="17">
        <f t="shared" si="0"/>
        <v>0.35064253589019528</v>
      </c>
      <c r="K11" s="156">
        <f t="shared" si="1"/>
        <v>0.64935755920521165</v>
      </c>
      <c r="N11">
        <v>1817</v>
      </c>
      <c r="O11">
        <v>3240</v>
      </c>
      <c r="P11">
        <v>21031.51</v>
      </c>
      <c r="Q11">
        <v>21031.51</v>
      </c>
      <c r="R11">
        <v>0</v>
      </c>
      <c r="S11">
        <v>7374.5420000000004</v>
      </c>
      <c r="T11">
        <v>13656.97</v>
      </c>
    </row>
    <row r="12" spans="1:20" x14ac:dyDescent="0.25">
      <c r="A12" s="329">
        <v>1822</v>
      </c>
      <c r="B12" s="25">
        <v>3917</v>
      </c>
      <c r="C12" s="25">
        <v>27593.49</v>
      </c>
      <c r="D12" s="25">
        <v>27593.49</v>
      </c>
      <c r="E12" s="25">
        <v>0</v>
      </c>
      <c r="F12" s="25">
        <v>8117.6580000000004</v>
      </c>
      <c r="G12" s="25">
        <v>19475.84</v>
      </c>
      <c r="H12" s="325"/>
      <c r="I12" s="17"/>
      <c r="J12" s="17">
        <f t="shared" si="0"/>
        <v>0.29418743334025527</v>
      </c>
      <c r="K12" s="156">
        <f t="shared" si="1"/>
        <v>0.70581285658320125</v>
      </c>
      <c r="N12">
        <v>1822</v>
      </c>
      <c r="O12">
        <v>3917</v>
      </c>
      <c r="P12">
        <v>27593.49</v>
      </c>
      <c r="Q12">
        <v>27593.49</v>
      </c>
      <c r="R12">
        <v>0</v>
      </c>
      <c r="S12">
        <v>8117.6580000000004</v>
      </c>
      <c r="T12">
        <v>19475.84</v>
      </c>
    </row>
    <row r="13" spans="1:20" x14ac:dyDescent="0.25">
      <c r="A13" s="329">
        <v>1827</v>
      </c>
      <c r="B13" s="25">
        <v>3824</v>
      </c>
      <c r="C13" s="25">
        <v>32358.02</v>
      </c>
      <c r="D13" s="25">
        <v>32358.02</v>
      </c>
      <c r="E13" s="25">
        <v>0</v>
      </c>
      <c r="F13" s="25">
        <v>12708.9</v>
      </c>
      <c r="G13" s="25">
        <v>19649.12</v>
      </c>
      <c r="H13" s="325"/>
      <c r="I13" s="17"/>
      <c r="J13" s="17">
        <f t="shared" si="0"/>
        <v>0.3927588894499725</v>
      </c>
      <c r="K13" s="156">
        <f t="shared" si="1"/>
        <v>0.60724111055002739</v>
      </c>
      <c r="N13">
        <v>1827</v>
      </c>
      <c r="O13">
        <v>3824</v>
      </c>
      <c r="P13">
        <v>32358.02</v>
      </c>
      <c r="Q13">
        <v>32358.02</v>
      </c>
      <c r="R13">
        <v>0</v>
      </c>
      <c r="S13">
        <v>12708.9</v>
      </c>
      <c r="T13">
        <v>19649.12</v>
      </c>
    </row>
    <row r="14" spans="1:20" x14ac:dyDescent="0.25">
      <c r="A14" s="329">
        <v>1832</v>
      </c>
      <c r="B14" s="25">
        <v>7005</v>
      </c>
      <c r="C14" s="25">
        <v>32890.04</v>
      </c>
      <c r="D14" s="25">
        <v>32890.04</v>
      </c>
      <c r="E14" s="25">
        <v>0</v>
      </c>
      <c r="F14" s="25">
        <v>13173.87</v>
      </c>
      <c r="G14" s="25">
        <v>19716.169999999998</v>
      </c>
      <c r="H14" s="325"/>
      <c r="I14" s="17"/>
      <c r="J14" s="17">
        <f t="shared" si="0"/>
        <v>0.40054283910873933</v>
      </c>
      <c r="K14" s="156">
        <f t="shared" si="1"/>
        <v>0.59945716089126067</v>
      </c>
      <c r="N14">
        <v>1832</v>
      </c>
      <c r="O14">
        <v>7005</v>
      </c>
      <c r="P14">
        <v>32890.04</v>
      </c>
      <c r="Q14">
        <v>32890.04</v>
      </c>
      <c r="R14">
        <v>0</v>
      </c>
      <c r="S14">
        <v>13173.87</v>
      </c>
      <c r="T14">
        <v>19716.169999999998</v>
      </c>
    </row>
    <row r="15" spans="1:20" x14ac:dyDescent="0.25">
      <c r="A15" s="329">
        <v>1837</v>
      </c>
      <c r="B15" s="25">
        <v>4994</v>
      </c>
      <c r="C15" s="25">
        <v>33322.83</v>
      </c>
      <c r="D15" s="25">
        <v>33322.83</v>
      </c>
      <c r="E15" s="25">
        <v>0</v>
      </c>
      <c r="F15" s="25">
        <v>14291.09</v>
      </c>
      <c r="G15" s="25">
        <v>19031.740000000002</v>
      </c>
      <c r="H15" s="325"/>
      <c r="I15" s="17"/>
      <c r="J15" s="17">
        <f t="shared" si="0"/>
        <v>0.42886783625520397</v>
      </c>
      <c r="K15" s="156">
        <f t="shared" si="1"/>
        <v>0.57113216374479603</v>
      </c>
      <c r="N15">
        <v>1837</v>
      </c>
      <c r="O15">
        <v>4994</v>
      </c>
      <c r="P15">
        <v>33322.83</v>
      </c>
      <c r="Q15">
        <v>33322.83</v>
      </c>
      <c r="R15">
        <v>0</v>
      </c>
      <c r="S15">
        <v>14291.09</v>
      </c>
      <c r="T15">
        <v>19031.740000000002</v>
      </c>
    </row>
    <row r="16" spans="1:20" x14ac:dyDescent="0.25">
      <c r="A16" s="329">
        <v>1842</v>
      </c>
      <c r="B16" s="25">
        <v>4530</v>
      </c>
      <c r="C16" s="25">
        <v>45812.63</v>
      </c>
      <c r="D16" s="25">
        <v>45812.63</v>
      </c>
      <c r="E16" s="25">
        <v>0</v>
      </c>
      <c r="F16" s="25">
        <v>19088.79</v>
      </c>
      <c r="G16" s="25">
        <v>26723.84</v>
      </c>
      <c r="H16" s="325"/>
      <c r="I16" s="17"/>
      <c r="J16" s="17">
        <f t="shared" si="0"/>
        <v>0.41667090494477182</v>
      </c>
      <c r="K16" s="156">
        <f t="shared" si="1"/>
        <v>0.58332909505522823</v>
      </c>
      <c r="N16">
        <v>1842</v>
      </c>
      <c r="O16">
        <v>4530</v>
      </c>
      <c r="P16">
        <v>45812.63</v>
      </c>
      <c r="Q16">
        <v>45812.63</v>
      </c>
      <c r="R16">
        <v>0</v>
      </c>
      <c r="S16">
        <v>19088.79</v>
      </c>
      <c r="T16">
        <v>26723.84</v>
      </c>
    </row>
    <row r="17" spans="1:20" x14ac:dyDescent="0.25">
      <c r="A17" s="329">
        <v>1847</v>
      </c>
      <c r="B17" s="25">
        <v>4837</v>
      </c>
      <c r="C17" s="25">
        <v>47242.98</v>
      </c>
      <c r="D17" s="25">
        <v>47242.98</v>
      </c>
      <c r="E17" s="25">
        <v>0</v>
      </c>
      <c r="F17" s="25">
        <v>18543.990000000002</v>
      </c>
      <c r="G17" s="25">
        <v>28698.99</v>
      </c>
      <c r="H17" s="325"/>
      <c r="I17" s="17"/>
      <c r="J17" s="17">
        <f t="shared" si="0"/>
        <v>0.39252371463442826</v>
      </c>
      <c r="K17" s="156">
        <f t="shared" si="1"/>
        <v>0.60747628536557174</v>
      </c>
      <c r="N17">
        <v>1847</v>
      </c>
      <c r="O17">
        <v>4837</v>
      </c>
      <c r="P17">
        <v>47242.98</v>
      </c>
      <c r="Q17">
        <v>47242.98</v>
      </c>
      <c r="R17">
        <v>0</v>
      </c>
      <c r="S17">
        <v>18543.990000000002</v>
      </c>
      <c r="T17">
        <v>28698.99</v>
      </c>
    </row>
    <row r="18" spans="1:20" x14ac:dyDescent="0.25">
      <c r="A18" s="329">
        <v>1852</v>
      </c>
      <c r="B18" s="25">
        <v>4581</v>
      </c>
      <c r="C18" s="25">
        <v>51907.839999999997</v>
      </c>
      <c r="D18" s="25">
        <v>51907.839999999997</v>
      </c>
      <c r="E18" s="25">
        <v>0</v>
      </c>
      <c r="F18" s="25">
        <v>16576.259999999998</v>
      </c>
      <c r="G18" s="25">
        <v>35331.58</v>
      </c>
      <c r="H18" s="325"/>
      <c r="I18" s="17"/>
      <c r="J18" s="17">
        <f t="shared" si="0"/>
        <v>0.31934019986190909</v>
      </c>
      <c r="K18" s="156">
        <f t="shared" si="1"/>
        <v>0.68065980013809102</v>
      </c>
      <c r="N18">
        <v>1852</v>
      </c>
      <c r="O18">
        <v>4581</v>
      </c>
      <c r="P18">
        <v>51907.839999999997</v>
      </c>
      <c r="Q18">
        <v>51907.839999999997</v>
      </c>
      <c r="R18">
        <v>0</v>
      </c>
      <c r="S18">
        <v>16576.259999999998</v>
      </c>
      <c r="T18">
        <v>35331.58</v>
      </c>
    </row>
    <row r="19" spans="1:20" x14ac:dyDescent="0.25">
      <c r="A19" s="329">
        <v>1857</v>
      </c>
      <c r="B19" s="25">
        <v>5876</v>
      </c>
      <c r="C19" s="25">
        <v>50352.11</v>
      </c>
      <c r="D19" s="25">
        <v>50352.11</v>
      </c>
      <c r="E19" s="25">
        <v>0</v>
      </c>
      <c r="F19" s="25">
        <v>18569.86</v>
      </c>
      <c r="G19" s="25">
        <v>31782.25</v>
      </c>
      <c r="H19" s="325"/>
      <c r="I19" s="17"/>
      <c r="J19" s="17">
        <f t="shared" si="0"/>
        <v>0.36880003638377817</v>
      </c>
      <c r="K19" s="156">
        <f t="shared" si="1"/>
        <v>0.63119996361622188</v>
      </c>
      <c r="N19">
        <v>1857</v>
      </c>
      <c r="O19">
        <v>5876</v>
      </c>
      <c r="P19">
        <v>50352.11</v>
      </c>
      <c r="Q19">
        <v>50352.11</v>
      </c>
      <c r="R19">
        <v>0</v>
      </c>
      <c r="S19">
        <v>18569.86</v>
      </c>
      <c r="T19">
        <v>31782.25</v>
      </c>
    </row>
    <row r="20" spans="1:20" x14ac:dyDescent="0.25">
      <c r="A20" s="329">
        <v>1862</v>
      </c>
      <c r="B20" s="25">
        <v>7017</v>
      </c>
      <c r="C20" s="25">
        <v>63267.78</v>
      </c>
      <c r="D20" s="25">
        <v>63267.78</v>
      </c>
      <c r="E20" s="25">
        <v>0</v>
      </c>
      <c r="F20" s="25">
        <v>25092.35</v>
      </c>
      <c r="G20" s="25">
        <v>38175.43</v>
      </c>
      <c r="H20" s="325"/>
      <c r="I20" s="17"/>
      <c r="J20" s="17">
        <f t="shared" si="0"/>
        <v>0.39660550757431345</v>
      </c>
      <c r="K20" s="156">
        <f t="shared" si="1"/>
        <v>0.60339449242568655</v>
      </c>
      <c r="N20">
        <v>1862</v>
      </c>
      <c r="O20">
        <v>7017</v>
      </c>
      <c r="P20">
        <v>63267.78</v>
      </c>
      <c r="Q20">
        <v>63267.78</v>
      </c>
      <c r="R20">
        <v>0</v>
      </c>
      <c r="S20">
        <v>25092.35</v>
      </c>
      <c r="T20">
        <v>38175.43</v>
      </c>
    </row>
    <row r="21" spans="1:20" x14ac:dyDescent="0.25">
      <c r="A21" s="329">
        <v>1867</v>
      </c>
      <c r="B21" s="25">
        <v>7354</v>
      </c>
      <c r="C21" s="25">
        <v>71595.63</v>
      </c>
      <c r="D21" s="25">
        <v>71595.63</v>
      </c>
      <c r="E21" s="25">
        <v>0</v>
      </c>
      <c r="F21" s="25">
        <v>24955.53</v>
      </c>
      <c r="G21" s="25">
        <v>46640.11</v>
      </c>
      <c r="H21" s="325"/>
      <c r="I21" s="17"/>
      <c r="J21" s="17">
        <f t="shared" si="0"/>
        <v>0.34856219576530018</v>
      </c>
      <c r="K21" s="156">
        <f t="shared" si="1"/>
        <v>0.651437943908029</v>
      </c>
      <c r="N21">
        <v>1867</v>
      </c>
      <c r="O21">
        <v>7354</v>
      </c>
      <c r="P21">
        <v>71595.63</v>
      </c>
      <c r="Q21">
        <v>71595.63</v>
      </c>
      <c r="R21">
        <v>0</v>
      </c>
      <c r="S21">
        <v>24955.53</v>
      </c>
      <c r="T21">
        <v>46640.11</v>
      </c>
    </row>
    <row r="22" spans="1:20" x14ac:dyDescent="0.25">
      <c r="A22" s="329">
        <v>1872</v>
      </c>
      <c r="B22" s="25">
        <v>6129</v>
      </c>
      <c r="C22" s="25">
        <v>87643.7</v>
      </c>
      <c r="D22" s="25">
        <v>88972.66</v>
      </c>
      <c r="E22" s="25">
        <v>1328.9670000000001</v>
      </c>
      <c r="F22" s="25">
        <v>31641.01</v>
      </c>
      <c r="G22" s="25">
        <v>57331.66</v>
      </c>
      <c r="H22" s="325"/>
      <c r="I22" s="17"/>
      <c r="J22" s="17">
        <f t="shared" si="0"/>
        <v>0.35562621146765755</v>
      </c>
      <c r="K22" s="156">
        <f t="shared" si="1"/>
        <v>0.64437390092641944</v>
      </c>
      <c r="N22">
        <v>1872</v>
      </c>
      <c r="O22">
        <v>6129</v>
      </c>
      <c r="P22">
        <v>87643.7</v>
      </c>
      <c r="Q22">
        <v>88972.66</v>
      </c>
      <c r="R22">
        <v>1328.9670000000001</v>
      </c>
      <c r="S22">
        <v>31641.01</v>
      </c>
      <c r="T22">
        <v>57331.66</v>
      </c>
    </row>
    <row r="23" spans="1:20" x14ac:dyDescent="0.25">
      <c r="A23" s="329">
        <v>1877</v>
      </c>
      <c r="B23" s="25">
        <v>8246</v>
      </c>
      <c r="C23" s="25">
        <v>100186.5</v>
      </c>
      <c r="D23" s="25">
        <v>100186.5</v>
      </c>
      <c r="E23" s="25">
        <v>0</v>
      </c>
      <c r="F23" s="25">
        <v>32272.25</v>
      </c>
      <c r="G23" s="25">
        <v>67914.240000000005</v>
      </c>
      <c r="H23" s="325"/>
      <c r="I23" s="17"/>
      <c r="J23" s="17">
        <f t="shared" si="0"/>
        <v>0.32212174294939938</v>
      </c>
      <c r="K23" s="156">
        <f t="shared" si="1"/>
        <v>0.67787815723675349</v>
      </c>
      <c r="N23">
        <v>1877</v>
      </c>
      <c r="O23">
        <v>8246</v>
      </c>
      <c r="P23">
        <v>100186.5</v>
      </c>
      <c r="Q23">
        <v>100186.5</v>
      </c>
      <c r="R23">
        <v>0</v>
      </c>
      <c r="S23">
        <v>32272.25</v>
      </c>
      <c r="T23">
        <v>67914.240000000005</v>
      </c>
    </row>
    <row r="24" spans="1:20" x14ac:dyDescent="0.25">
      <c r="A24" s="329">
        <v>1882</v>
      </c>
      <c r="B24" s="25">
        <v>8253</v>
      </c>
      <c r="C24" s="25">
        <v>97875.98</v>
      </c>
      <c r="D24" s="25">
        <v>101432.1</v>
      </c>
      <c r="E24" s="25">
        <v>3556.1689999999999</v>
      </c>
      <c r="F24" s="25">
        <v>32503.52</v>
      </c>
      <c r="G24" s="25">
        <v>68928.62</v>
      </c>
      <c r="H24" s="325"/>
      <c r="I24" s="17"/>
      <c r="J24" s="17">
        <f t="shared" si="0"/>
        <v>0.3204460915232949</v>
      </c>
      <c r="K24" s="156">
        <f t="shared" si="1"/>
        <v>0.67955430282918317</v>
      </c>
      <c r="N24">
        <v>1882</v>
      </c>
      <c r="O24">
        <v>8253</v>
      </c>
      <c r="P24">
        <v>97875.98</v>
      </c>
      <c r="Q24">
        <v>101432.1</v>
      </c>
      <c r="R24">
        <v>3556.1689999999999</v>
      </c>
      <c r="S24">
        <v>32503.52</v>
      </c>
      <c r="T24">
        <v>68928.62</v>
      </c>
    </row>
    <row r="25" spans="1:20" x14ac:dyDescent="0.25">
      <c r="A25" s="329">
        <v>1887</v>
      </c>
      <c r="B25" s="25">
        <v>9813</v>
      </c>
      <c r="C25" s="25">
        <v>110571.8</v>
      </c>
      <c r="D25" s="25">
        <v>110571.8</v>
      </c>
      <c r="E25" s="25">
        <v>0</v>
      </c>
      <c r="F25" s="25">
        <v>33547.800000000003</v>
      </c>
      <c r="G25" s="25">
        <v>77023.98</v>
      </c>
      <c r="H25" s="325"/>
      <c r="I25" s="17"/>
      <c r="J25" s="17">
        <f t="shared" si="0"/>
        <v>0.30340285678626921</v>
      </c>
      <c r="K25" s="156">
        <f t="shared" si="1"/>
        <v>0.69659696233578539</v>
      </c>
      <c r="N25">
        <v>1887</v>
      </c>
      <c r="O25">
        <v>9813</v>
      </c>
      <c r="P25">
        <v>110571.8</v>
      </c>
      <c r="Q25">
        <v>110571.8</v>
      </c>
      <c r="R25">
        <v>0</v>
      </c>
      <c r="S25">
        <v>33547.800000000003</v>
      </c>
      <c r="T25">
        <v>77023.98</v>
      </c>
    </row>
    <row r="26" spans="1:20" x14ac:dyDescent="0.25">
      <c r="A26" s="329">
        <v>1892</v>
      </c>
      <c r="B26" s="25">
        <v>8668</v>
      </c>
      <c r="C26" s="25">
        <v>150957.9</v>
      </c>
      <c r="D26" s="25">
        <v>153830.5</v>
      </c>
      <c r="E26" s="25">
        <v>2872.598</v>
      </c>
      <c r="F26" s="25">
        <v>39919.269999999997</v>
      </c>
      <c r="G26" s="25">
        <v>113911.2</v>
      </c>
      <c r="H26" s="325"/>
      <c r="I26" s="17"/>
      <c r="J26" s="17">
        <f t="shared" si="0"/>
        <v>0.25950165929383312</v>
      </c>
      <c r="K26" s="156">
        <f t="shared" si="1"/>
        <v>0.74049814568632355</v>
      </c>
      <c r="N26">
        <v>1892</v>
      </c>
      <c r="O26">
        <v>8668</v>
      </c>
      <c r="P26">
        <v>150957.9</v>
      </c>
      <c r="Q26">
        <v>153830.5</v>
      </c>
      <c r="R26">
        <v>2872.598</v>
      </c>
      <c r="S26">
        <v>39919.269999999997</v>
      </c>
      <c r="T26">
        <v>113911.2</v>
      </c>
    </row>
    <row r="27" spans="1:20" x14ac:dyDescent="0.25">
      <c r="A27" s="329">
        <v>1897</v>
      </c>
      <c r="B27" s="25">
        <v>8383</v>
      </c>
      <c r="C27" s="25">
        <v>134609.60000000001</v>
      </c>
      <c r="D27" s="25">
        <v>136442.29999999999</v>
      </c>
      <c r="E27" s="25">
        <v>1832.741</v>
      </c>
      <c r="F27" s="25">
        <v>43093.37</v>
      </c>
      <c r="G27" s="25">
        <v>93348.96</v>
      </c>
      <c r="H27" s="272"/>
      <c r="I27" s="17"/>
      <c r="J27" s="17">
        <f t="shared" si="0"/>
        <v>0.31583585149180282</v>
      </c>
      <c r="K27" s="156">
        <f t="shared" si="1"/>
        <v>0.68416436838135986</v>
      </c>
      <c r="N27">
        <v>1897</v>
      </c>
      <c r="O27">
        <v>8383</v>
      </c>
      <c r="P27">
        <v>134609.60000000001</v>
      </c>
      <c r="Q27">
        <v>136442.29999999999</v>
      </c>
      <c r="R27">
        <v>1832.741</v>
      </c>
      <c r="S27">
        <v>43093.37</v>
      </c>
      <c r="T27">
        <v>93348.96</v>
      </c>
    </row>
    <row r="28" spans="1:20" x14ac:dyDescent="0.25">
      <c r="A28" s="329">
        <v>1902</v>
      </c>
      <c r="B28" s="25">
        <v>9395</v>
      </c>
      <c r="C28" s="25">
        <v>131919.6</v>
      </c>
      <c r="D28" s="25">
        <v>141971.5</v>
      </c>
      <c r="E28" s="25">
        <v>10051.83</v>
      </c>
      <c r="F28" s="25">
        <v>42849.94</v>
      </c>
      <c r="G28" s="25">
        <v>99121.52</v>
      </c>
      <c r="H28" s="272"/>
      <c r="I28" s="17">
        <f>E28/$D28</f>
        <v>7.0801745420735848E-2</v>
      </c>
      <c r="J28" s="17">
        <f t="shared" si="0"/>
        <v>0.30182071753837919</v>
      </c>
      <c r="K28" s="156">
        <f t="shared" si="1"/>
        <v>0.69817900071493222</v>
      </c>
      <c r="N28">
        <v>1902</v>
      </c>
      <c r="O28">
        <v>9395</v>
      </c>
      <c r="P28">
        <v>131919.6</v>
      </c>
      <c r="Q28">
        <v>141971.5</v>
      </c>
      <c r="R28">
        <v>10051.83</v>
      </c>
      <c r="S28">
        <v>42849.94</v>
      </c>
      <c r="T28">
        <v>99121.52</v>
      </c>
    </row>
    <row r="29" spans="1:20" x14ac:dyDescent="0.25">
      <c r="A29" s="340">
        <v>1907</v>
      </c>
      <c r="B29" s="25">
        <v>9587</v>
      </c>
      <c r="C29" s="25">
        <v>139882.70000000001</v>
      </c>
      <c r="D29" s="25">
        <v>148867.29999999999</v>
      </c>
      <c r="E29" s="25">
        <v>8984.6370000000006</v>
      </c>
      <c r="F29" s="25">
        <v>44858.91</v>
      </c>
      <c r="G29" s="25">
        <v>104008.4</v>
      </c>
      <c r="H29" s="339"/>
      <c r="I29" s="17">
        <f t="shared" ref="I29" si="2">E29/$D29</f>
        <v>6.0353328098245895E-2</v>
      </c>
      <c r="J29" s="17">
        <f t="shared" ref="J29" si="3">F29/$D29</f>
        <v>0.30133488012478232</v>
      </c>
      <c r="K29" s="156">
        <f t="shared" ref="K29" si="4">G29/$D29</f>
        <v>0.69866518704913705</v>
      </c>
      <c r="N29">
        <v>1907</v>
      </c>
      <c r="O29">
        <v>9587</v>
      </c>
      <c r="P29">
        <v>139882.70000000001</v>
      </c>
      <c r="Q29">
        <v>148867.29999999999</v>
      </c>
      <c r="R29">
        <v>8984.6370000000006</v>
      </c>
      <c r="S29">
        <v>44858.91</v>
      </c>
      <c r="T29">
        <v>104008.4</v>
      </c>
    </row>
    <row r="30" spans="1:20" x14ac:dyDescent="0.25">
      <c r="A30" s="329">
        <v>1912</v>
      </c>
      <c r="B30" s="25">
        <v>9899</v>
      </c>
      <c r="C30" s="25">
        <v>131791.6</v>
      </c>
      <c r="D30" s="25">
        <v>137998.9</v>
      </c>
      <c r="E30" s="25">
        <v>6207.3320000000003</v>
      </c>
      <c r="F30" s="25">
        <v>44071.14</v>
      </c>
      <c r="G30" s="25">
        <v>93927.78</v>
      </c>
      <c r="H30" s="272"/>
      <c r="I30" s="17">
        <f t="shared" ref="I30:I36" si="5">E30/$D30</f>
        <v>4.498102521107053E-2</v>
      </c>
      <c r="J30" s="17">
        <f t="shared" si="0"/>
        <v>0.31935863256881036</v>
      </c>
      <c r="K30" s="156">
        <f t="shared" si="1"/>
        <v>0.68064151235988113</v>
      </c>
      <c r="N30">
        <v>1912</v>
      </c>
      <c r="O30">
        <v>9899</v>
      </c>
      <c r="P30">
        <v>131791.6</v>
      </c>
      <c r="Q30">
        <v>137998.9</v>
      </c>
      <c r="R30">
        <v>6207.3320000000003</v>
      </c>
      <c r="S30">
        <v>44071.14</v>
      </c>
      <c r="T30">
        <v>93927.78</v>
      </c>
    </row>
    <row r="31" spans="1:20" x14ac:dyDescent="0.25">
      <c r="A31" s="329">
        <v>1922</v>
      </c>
      <c r="B31" s="25">
        <v>9242</v>
      </c>
      <c r="C31" s="25">
        <v>165103.79999999999</v>
      </c>
      <c r="D31" s="25">
        <v>177275.2</v>
      </c>
      <c r="E31" s="25">
        <v>12171.41</v>
      </c>
      <c r="F31" s="25">
        <v>45206.67</v>
      </c>
      <c r="G31" s="25">
        <v>132068.6</v>
      </c>
      <c r="H31" s="272"/>
      <c r="I31" s="17">
        <f t="shared" si="5"/>
        <v>6.8658278202478398E-2</v>
      </c>
      <c r="J31" s="17">
        <f t="shared" si="0"/>
        <v>0.25500842757475378</v>
      </c>
      <c r="K31" s="156">
        <f t="shared" si="1"/>
        <v>0.74499196729153316</v>
      </c>
      <c r="N31">
        <v>1922</v>
      </c>
      <c r="O31">
        <v>9242</v>
      </c>
      <c r="P31">
        <v>165103.79999999999</v>
      </c>
      <c r="Q31">
        <v>177275.2</v>
      </c>
      <c r="R31">
        <v>12171.41</v>
      </c>
      <c r="S31">
        <v>45206.67</v>
      </c>
      <c r="T31">
        <v>132068.6</v>
      </c>
    </row>
    <row r="32" spans="1:20" x14ac:dyDescent="0.25">
      <c r="A32" s="329">
        <v>1927</v>
      </c>
      <c r="B32" s="25">
        <v>9756</v>
      </c>
      <c r="C32" s="25">
        <v>255572.2</v>
      </c>
      <c r="D32" s="25">
        <v>270152.90000000002</v>
      </c>
      <c r="E32" s="25">
        <v>14580.68</v>
      </c>
      <c r="F32" s="25">
        <v>57658.29</v>
      </c>
      <c r="G32" s="25">
        <v>212494.6</v>
      </c>
      <c r="H32" s="286"/>
      <c r="I32" s="17">
        <f t="shared" si="5"/>
        <v>5.397195440063756E-2</v>
      </c>
      <c r="J32" s="17">
        <f t="shared" si="0"/>
        <v>0.21342835853326023</v>
      </c>
      <c r="K32" s="156">
        <f t="shared" si="1"/>
        <v>0.78657160445066476</v>
      </c>
      <c r="N32">
        <v>1927</v>
      </c>
      <c r="O32">
        <v>9756</v>
      </c>
      <c r="P32">
        <v>255572.2</v>
      </c>
      <c r="Q32">
        <v>270152.90000000002</v>
      </c>
      <c r="R32">
        <v>14580.68</v>
      </c>
      <c r="S32">
        <v>57658.29</v>
      </c>
      <c r="T32">
        <v>212494.6</v>
      </c>
    </row>
    <row r="33" spans="1:21" x14ac:dyDescent="0.25">
      <c r="A33" s="329">
        <v>1932</v>
      </c>
      <c r="B33" s="25">
        <v>10164</v>
      </c>
      <c r="C33" s="25">
        <v>273347.3</v>
      </c>
      <c r="D33" s="25">
        <v>289319.7</v>
      </c>
      <c r="E33" s="25">
        <v>15972.34</v>
      </c>
      <c r="F33" s="25">
        <v>72417.19</v>
      </c>
      <c r="G33" s="25">
        <v>216902.5</v>
      </c>
      <c r="H33" s="272"/>
      <c r="I33" s="17">
        <f t="shared" si="5"/>
        <v>5.5206541414221016E-2</v>
      </c>
      <c r="J33" s="17">
        <f t="shared" si="0"/>
        <v>0.25030162135519979</v>
      </c>
      <c r="K33" s="156">
        <f t="shared" si="1"/>
        <v>0.74969834408095959</v>
      </c>
      <c r="N33">
        <v>1932</v>
      </c>
      <c r="O33">
        <v>10164</v>
      </c>
      <c r="P33">
        <v>273347.3</v>
      </c>
      <c r="Q33">
        <v>289319.7</v>
      </c>
      <c r="R33">
        <v>15972.34</v>
      </c>
      <c r="S33">
        <v>72417.19</v>
      </c>
      <c r="T33">
        <v>216902.5</v>
      </c>
    </row>
    <row r="34" spans="1:21" x14ac:dyDescent="0.25">
      <c r="A34" s="329">
        <v>1937</v>
      </c>
      <c r="B34" s="25">
        <v>10451</v>
      </c>
      <c r="C34" s="25">
        <v>218570.5</v>
      </c>
      <c r="D34" s="25">
        <v>234454.2</v>
      </c>
      <c r="E34" s="25">
        <v>15883.68</v>
      </c>
      <c r="F34" s="25">
        <v>53725.93</v>
      </c>
      <c r="G34" s="25">
        <v>180728.2</v>
      </c>
      <c r="H34" s="272"/>
      <c r="I34" s="17">
        <f t="shared" si="5"/>
        <v>6.7747474773324601E-2</v>
      </c>
      <c r="J34" s="17">
        <f t="shared" si="0"/>
        <v>0.22915319921758706</v>
      </c>
      <c r="K34" s="156">
        <f t="shared" si="1"/>
        <v>0.77084650221663764</v>
      </c>
      <c r="N34">
        <v>1937</v>
      </c>
      <c r="O34">
        <v>10451</v>
      </c>
      <c r="P34">
        <v>218570.5</v>
      </c>
      <c r="Q34">
        <v>234454.2</v>
      </c>
      <c r="R34">
        <v>15883.68</v>
      </c>
      <c r="S34">
        <v>53725.93</v>
      </c>
      <c r="T34">
        <v>180728.2</v>
      </c>
    </row>
    <row r="35" spans="1:21" x14ac:dyDescent="0.25">
      <c r="A35" s="378">
        <v>1942</v>
      </c>
      <c r="B35" s="25">
        <v>14521</v>
      </c>
      <c r="C35" s="25">
        <v>447603.20000000001</v>
      </c>
      <c r="D35" s="25">
        <v>467866.3</v>
      </c>
      <c r="E35" s="25">
        <v>20263.2</v>
      </c>
      <c r="F35" s="25">
        <v>108275</v>
      </c>
      <c r="G35" s="25">
        <v>359591.3</v>
      </c>
      <c r="H35" s="376"/>
      <c r="I35" s="17">
        <f t="shared" ref="I35" si="6">E35/$D35</f>
        <v>4.3309808806490234E-2</v>
      </c>
      <c r="J35" s="17">
        <f t="shared" ref="J35" si="7">F35/$D35</f>
        <v>0.23142295138589808</v>
      </c>
      <c r="K35" s="156">
        <f t="shared" ref="K35" si="8">G35/$D35</f>
        <v>0.76857704861410192</v>
      </c>
      <c r="M35" t="s">
        <v>594</v>
      </c>
      <c r="N35">
        <v>1942</v>
      </c>
      <c r="O35">
        <v>14521</v>
      </c>
      <c r="P35">
        <v>447603.20000000001</v>
      </c>
      <c r="Q35">
        <v>467866.3</v>
      </c>
      <c r="R35">
        <v>20263.2</v>
      </c>
      <c r="S35">
        <v>108275</v>
      </c>
      <c r="T35">
        <v>359591.3</v>
      </c>
    </row>
    <row r="36" spans="1:21" x14ac:dyDescent="0.25">
      <c r="A36" s="329">
        <v>1947</v>
      </c>
      <c r="B36" s="25">
        <v>9931</v>
      </c>
      <c r="C36" s="25">
        <v>869918.3</v>
      </c>
      <c r="D36" s="25">
        <v>925417.8</v>
      </c>
      <c r="E36" s="25">
        <v>55499.54</v>
      </c>
      <c r="F36" s="25">
        <v>209016.3</v>
      </c>
      <c r="G36" s="25">
        <v>716401.5</v>
      </c>
      <c r="H36" s="272"/>
      <c r="I36" s="17">
        <f t="shared" si="5"/>
        <v>5.9972414621806497E-2</v>
      </c>
      <c r="J36" s="17">
        <f t="shared" si="0"/>
        <v>0.22586155139873038</v>
      </c>
      <c r="K36" s="156">
        <f t="shared" si="1"/>
        <v>0.77413844860126957</v>
      </c>
      <c r="M36">
        <v>1942</v>
      </c>
      <c r="N36">
        <v>1947</v>
      </c>
      <c r="O36">
        <v>9931</v>
      </c>
      <c r="P36">
        <v>869918.3</v>
      </c>
      <c r="Q36">
        <v>925417.8</v>
      </c>
      <c r="R36">
        <v>55499.54</v>
      </c>
      <c r="S36">
        <v>209016.3</v>
      </c>
      <c r="T36">
        <v>716401.5</v>
      </c>
    </row>
    <row r="37" spans="1:21" x14ac:dyDescent="0.25">
      <c r="A37" s="329">
        <v>1952</v>
      </c>
      <c r="B37" s="25">
        <v>8855</v>
      </c>
      <c r="C37" s="25">
        <v>2638602</v>
      </c>
      <c r="D37" s="25">
        <v>2771834</v>
      </c>
      <c r="E37" s="25">
        <v>133232.1</v>
      </c>
      <c r="F37" s="25">
        <v>799292.9</v>
      </c>
      <c r="G37" s="25">
        <v>1972541</v>
      </c>
      <c r="H37" s="272"/>
      <c r="I37" s="17">
        <f t="shared" ref="I37" si="9">E37/$D37</f>
        <v>4.8066406574131068E-2</v>
      </c>
      <c r="J37" s="17">
        <f t="shared" ref="J37" si="10">F37/$D37</f>
        <v>0.28836247047983393</v>
      </c>
      <c r="K37" s="156">
        <f t="shared" ref="K37" si="11">G37/$D37</f>
        <v>0.71163749344296956</v>
      </c>
      <c r="N37">
        <v>1952</v>
      </c>
      <c r="O37">
        <v>8855</v>
      </c>
      <c r="P37">
        <v>2638602</v>
      </c>
      <c r="Q37">
        <v>2771834</v>
      </c>
      <c r="R37">
        <v>133232.1</v>
      </c>
      <c r="S37">
        <v>799292.9</v>
      </c>
      <c r="T37">
        <v>1972541</v>
      </c>
    </row>
    <row r="38" spans="1:21" x14ac:dyDescent="0.25">
      <c r="A38" s="440">
        <v>1957</v>
      </c>
      <c r="B38" s="25">
        <v>11730</v>
      </c>
      <c r="C38" s="25">
        <v>4275370</v>
      </c>
      <c r="D38" s="25">
        <v>4415978</v>
      </c>
      <c r="E38" s="25">
        <v>140607.6</v>
      </c>
      <c r="F38" s="25">
        <v>1319030</v>
      </c>
      <c r="G38" s="25">
        <v>3096948</v>
      </c>
      <c r="H38" s="435"/>
      <c r="I38" s="17">
        <f t="shared" ref="I38" si="12">E38/$D38</f>
        <v>3.1840647756850242E-2</v>
      </c>
      <c r="J38" s="17">
        <f t="shared" ref="J38" si="13">F38/$D38</f>
        <v>0.29869487574439907</v>
      </c>
      <c r="K38" s="156">
        <f t="shared" ref="K38" si="14">G38/$D38</f>
        <v>0.70130512425560088</v>
      </c>
      <c r="N38">
        <v>1957</v>
      </c>
      <c r="O38">
        <v>11730</v>
      </c>
      <c r="P38">
        <v>4275370</v>
      </c>
      <c r="Q38">
        <v>4415978</v>
      </c>
      <c r="R38">
        <v>140607.6</v>
      </c>
      <c r="S38">
        <v>1319030</v>
      </c>
      <c r="T38">
        <v>3096948</v>
      </c>
    </row>
    <row r="39" spans="1:21" x14ac:dyDescent="0.25">
      <c r="A39" s="157"/>
      <c r="B39" s="6"/>
      <c r="C39" s="6"/>
      <c r="D39" s="6"/>
      <c r="E39" s="6"/>
      <c r="F39" s="6"/>
      <c r="G39" s="6"/>
      <c r="H39" s="6"/>
      <c r="I39" s="6"/>
      <c r="J39" s="6"/>
      <c r="K39" s="158"/>
    </row>
    <row r="40" spans="1:21" x14ac:dyDescent="0.25">
      <c r="A40" s="594" t="s">
        <v>113</v>
      </c>
      <c r="B40" s="558"/>
      <c r="C40" s="558"/>
      <c r="D40" s="558"/>
      <c r="E40" s="558"/>
      <c r="F40" s="558"/>
      <c r="G40" s="558"/>
      <c r="H40" s="558"/>
      <c r="I40" s="558"/>
      <c r="J40" s="558"/>
      <c r="K40" s="563"/>
    </row>
    <row r="41" spans="1:21" ht="2.25" customHeight="1" x14ac:dyDescent="0.25">
      <c r="A41" s="112" t="s">
        <v>594</v>
      </c>
      <c r="B41" s="54" t="s">
        <v>59</v>
      </c>
      <c r="C41" s="54" t="s">
        <v>60</v>
      </c>
      <c r="D41" s="54" t="s">
        <v>61</v>
      </c>
      <c r="E41" s="54" t="s">
        <v>62</v>
      </c>
      <c r="F41" s="54" t="s">
        <v>63</v>
      </c>
      <c r="G41" s="54" t="s">
        <v>446</v>
      </c>
      <c r="H41" s="175" t="s">
        <v>447</v>
      </c>
      <c r="I41" s="9"/>
      <c r="J41" s="9"/>
      <c r="K41" s="113"/>
      <c r="N41" t="s">
        <v>594</v>
      </c>
      <c r="O41" t="s">
        <v>59</v>
      </c>
      <c r="P41" t="s">
        <v>60</v>
      </c>
      <c r="Q41" t="s">
        <v>61</v>
      </c>
      <c r="R41" t="s">
        <v>62</v>
      </c>
      <c r="S41" t="s">
        <v>63</v>
      </c>
      <c r="T41" t="s">
        <v>446</v>
      </c>
      <c r="U41" t="s">
        <v>447</v>
      </c>
    </row>
    <row r="42" spans="1:21" x14ac:dyDescent="0.25">
      <c r="A42" s="277">
        <v>1872</v>
      </c>
      <c r="B42" s="176">
        <v>1741</v>
      </c>
      <c r="C42" s="176">
        <v>83375.98</v>
      </c>
      <c r="D42" s="176">
        <v>84942.05</v>
      </c>
      <c r="E42" s="176">
        <v>1566.068</v>
      </c>
      <c r="F42" s="176">
        <v>27507.83</v>
      </c>
      <c r="G42" s="176">
        <v>57434.21</v>
      </c>
      <c r="H42" s="177">
        <v>55278.07</v>
      </c>
      <c r="I42" s="17">
        <f>E42/$D42</f>
        <v>1.8436899038815284E-2</v>
      </c>
      <c r="J42" s="17">
        <f>F42/$D42</f>
        <v>0.32384231367149724</v>
      </c>
      <c r="K42" s="156">
        <f>G42/$D42</f>
        <v>0.67615756860118159</v>
      </c>
      <c r="N42">
        <v>1872</v>
      </c>
      <c r="O42">
        <v>1741</v>
      </c>
      <c r="P42">
        <v>83375.98</v>
      </c>
      <c r="Q42">
        <v>84942.05</v>
      </c>
      <c r="R42">
        <v>1566.068</v>
      </c>
      <c r="S42">
        <v>27507.83</v>
      </c>
      <c r="T42">
        <v>57434.21</v>
      </c>
      <c r="U42">
        <v>55278.07</v>
      </c>
    </row>
    <row r="43" spans="1:21" x14ac:dyDescent="0.25">
      <c r="A43" s="329">
        <v>1877</v>
      </c>
      <c r="B43" s="176"/>
      <c r="C43" s="176"/>
      <c r="D43" s="176"/>
      <c r="E43" s="176"/>
      <c r="F43" s="176"/>
      <c r="G43" s="176"/>
      <c r="H43" s="177"/>
      <c r="I43" s="17"/>
      <c r="J43" s="17"/>
      <c r="K43" s="156"/>
    </row>
    <row r="44" spans="1:21" x14ac:dyDescent="0.25">
      <c r="A44" s="277">
        <v>1882</v>
      </c>
      <c r="B44" s="176">
        <v>2677</v>
      </c>
      <c r="C44" s="176">
        <v>96226.76</v>
      </c>
      <c r="D44" s="176">
        <v>100399.8</v>
      </c>
      <c r="E44" s="176">
        <v>4173.0330000000004</v>
      </c>
      <c r="F44" s="176">
        <v>33081.870000000003</v>
      </c>
      <c r="G44" s="176">
        <v>67317.919999999998</v>
      </c>
      <c r="H44" s="177">
        <v>65794.64</v>
      </c>
      <c r="I44" s="17">
        <f t="shared" ref="I44:I54" si="15">E44/$D44</f>
        <v>4.1564156502303794E-2</v>
      </c>
      <c r="J44" s="17">
        <f t="shared" ref="J44:J54" si="16">F44/$D44</f>
        <v>0.32950135358835375</v>
      </c>
      <c r="K44" s="156">
        <f t="shared" ref="K44:K54" si="17">G44/$D44</f>
        <v>0.67049854680985421</v>
      </c>
      <c r="N44">
        <v>1882</v>
      </c>
      <c r="O44">
        <v>2677</v>
      </c>
      <c r="P44">
        <v>96226.76</v>
      </c>
      <c r="Q44">
        <v>100399.8</v>
      </c>
      <c r="R44">
        <v>4173.0330000000004</v>
      </c>
      <c r="S44">
        <v>33081.870000000003</v>
      </c>
      <c r="T44">
        <v>67317.919999999998</v>
      </c>
      <c r="U44">
        <v>65794.64</v>
      </c>
    </row>
    <row r="45" spans="1:21" x14ac:dyDescent="0.25">
      <c r="A45" s="329">
        <v>1887</v>
      </c>
      <c r="B45" s="176"/>
      <c r="C45" s="176"/>
      <c r="D45" s="176"/>
      <c r="E45" s="176"/>
      <c r="F45" s="176"/>
      <c r="G45" s="176"/>
      <c r="H45" s="177"/>
      <c r="I45" s="17"/>
      <c r="J45" s="17"/>
      <c r="K45" s="156"/>
    </row>
    <row r="46" spans="1:21" x14ac:dyDescent="0.25">
      <c r="A46" s="277">
        <v>1892</v>
      </c>
      <c r="B46" s="176">
        <v>2553</v>
      </c>
      <c r="C46" s="176">
        <v>164791.20000000001</v>
      </c>
      <c r="D46" s="176">
        <v>168312</v>
      </c>
      <c r="E46" s="176">
        <v>3520.84</v>
      </c>
      <c r="F46" s="176">
        <v>43440.47</v>
      </c>
      <c r="G46" s="176">
        <v>124871.5</v>
      </c>
      <c r="H46" s="177">
        <v>123092</v>
      </c>
      <c r="I46" s="17">
        <f t="shared" si="15"/>
        <v>2.0918532249631638E-2</v>
      </c>
      <c r="J46" s="17">
        <f t="shared" si="16"/>
        <v>0.25809490707733257</v>
      </c>
      <c r="K46" s="156">
        <f t="shared" si="17"/>
        <v>0.74190491468225672</v>
      </c>
      <c r="N46">
        <v>1892</v>
      </c>
      <c r="O46">
        <v>2553</v>
      </c>
      <c r="P46">
        <v>164791.20000000001</v>
      </c>
      <c r="Q46">
        <v>168312</v>
      </c>
      <c r="R46">
        <v>3520.84</v>
      </c>
      <c r="S46">
        <v>43440.47</v>
      </c>
      <c r="T46">
        <v>124871.5</v>
      </c>
      <c r="U46">
        <v>123092</v>
      </c>
    </row>
    <row r="47" spans="1:21" x14ac:dyDescent="0.25">
      <c r="A47" s="287">
        <v>1897</v>
      </c>
      <c r="B47" s="176">
        <v>2390</v>
      </c>
      <c r="C47" s="176">
        <v>133260.9</v>
      </c>
      <c r="D47" s="176">
        <v>135324.4</v>
      </c>
      <c r="E47" s="176">
        <v>2063.5369999999998</v>
      </c>
      <c r="F47" s="176">
        <v>43823.68</v>
      </c>
      <c r="G47" s="176">
        <v>91500.76</v>
      </c>
      <c r="H47" s="177">
        <v>89537.89</v>
      </c>
      <c r="I47" s="17">
        <f>E47/$D47</f>
        <v>1.5248816916978755E-2</v>
      </c>
      <c r="J47" s="17">
        <f>F47/$D47</f>
        <v>0.3238416723074331</v>
      </c>
      <c r="K47" s="156">
        <f>G47/$D47</f>
        <v>0.67615862327858089</v>
      </c>
      <c r="N47">
        <v>1897</v>
      </c>
      <c r="O47">
        <v>2390</v>
      </c>
      <c r="P47">
        <v>133260.9</v>
      </c>
      <c r="Q47">
        <v>135324.4</v>
      </c>
      <c r="R47">
        <v>2063.5369999999998</v>
      </c>
      <c r="S47">
        <v>43823.68</v>
      </c>
      <c r="T47">
        <v>91500.76</v>
      </c>
      <c r="U47">
        <v>89537.89</v>
      </c>
    </row>
    <row r="48" spans="1:21" x14ac:dyDescent="0.25">
      <c r="A48" s="340">
        <v>1902</v>
      </c>
      <c r="B48" s="176"/>
      <c r="C48" s="176"/>
      <c r="D48" s="176"/>
      <c r="E48" s="176"/>
      <c r="F48" s="176"/>
      <c r="G48" s="176"/>
      <c r="H48" s="177"/>
      <c r="I48" s="17"/>
      <c r="J48" s="17"/>
      <c r="K48" s="156"/>
    </row>
    <row r="49" spans="1:21" x14ac:dyDescent="0.25">
      <c r="A49" s="340">
        <v>1907</v>
      </c>
      <c r="B49" s="176">
        <v>2612</v>
      </c>
      <c r="C49" s="176">
        <v>137033.1</v>
      </c>
      <c r="D49" s="176">
        <v>146873.20000000001</v>
      </c>
      <c r="E49" s="176">
        <v>9840.1180000000004</v>
      </c>
      <c r="F49" s="176">
        <v>47105.81</v>
      </c>
      <c r="G49" s="176">
        <v>99767.41</v>
      </c>
      <c r="H49" s="177">
        <v>98048.3</v>
      </c>
      <c r="I49" s="17">
        <f t="shared" ref="I49" si="18">E49/$D49</f>
        <v>6.6997369159247561E-2</v>
      </c>
      <c r="J49" s="17">
        <f t="shared" ref="J49" si="19">F49/$D49</f>
        <v>0.32072433908977266</v>
      </c>
      <c r="K49" s="156">
        <f t="shared" ref="K49" si="20">G49/$D49</f>
        <v>0.67927579708210895</v>
      </c>
      <c r="N49">
        <v>1907</v>
      </c>
      <c r="O49">
        <v>2612</v>
      </c>
      <c r="P49">
        <v>137033.1</v>
      </c>
      <c r="Q49">
        <v>146873.20000000001</v>
      </c>
      <c r="R49">
        <v>9840.1180000000004</v>
      </c>
      <c r="S49">
        <v>47105.81</v>
      </c>
      <c r="T49">
        <v>99767.41</v>
      </c>
      <c r="U49">
        <v>98048.3</v>
      </c>
    </row>
    <row r="50" spans="1:21" x14ac:dyDescent="0.25">
      <c r="A50" s="340">
        <v>1912</v>
      </c>
      <c r="B50" s="176">
        <v>3089</v>
      </c>
      <c r="C50" s="176">
        <v>128075.4</v>
      </c>
      <c r="D50" s="176">
        <v>135507.70000000001</v>
      </c>
      <c r="E50" s="176">
        <v>7432.2280000000001</v>
      </c>
      <c r="F50" s="176">
        <v>45948.31</v>
      </c>
      <c r="G50" s="176">
        <v>89559.35</v>
      </c>
      <c r="H50" s="177">
        <v>88305.21</v>
      </c>
      <c r="I50" s="17">
        <f t="shared" si="15"/>
        <v>5.4847274361530744E-2</v>
      </c>
      <c r="J50" s="17">
        <f t="shared" si="16"/>
        <v>0.33908264991583498</v>
      </c>
      <c r="K50" s="156">
        <f t="shared" si="17"/>
        <v>0.66091705489798735</v>
      </c>
      <c r="N50">
        <v>1912</v>
      </c>
      <c r="O50">
        <v>3089</v>
      </c>
      <c r="P50">
        <v>128075.4</v>
      </c>
      <c r="Q50">
        <v>135507.70000000001</v>
      </c>
      <c r="R50">
        <v>7432.2280000000001</v>
      </c>
      <c r="S50">
        <v>45948.31</v>
      </c>
      <c r="T50">
        <v>89559.35</v>
      </c>
      <c r="U50">
        <v>88305.21</v>
      </c>
    </row>
    <row r="51" spans="1:21" x14ac:dyDescent="0.25">
      <c r="A51" s="340">
        <v>1922</v>
      </c>
      <c r="B51" s="176">
        <v>2587</v>
      </c>
      <c r="C51" s="176">
        <v>165911.29999999999</v>
      </c>
      <c r="D51" s="176">
        <v>181864.5</v>
      </c>
      <c r="E51" s="176">
        <v>15953.17</v>
      </c>
      <c r="F51" s="176">
        <v>46952.45</v>
      </c>
      <c r="G51" s="176">
        <v>134912</v>
      </c>
      <c r="H51" s="177">
        <v>133803.5</v>
      </c>
      <c r="I51" s="17">
        <f t="shared" si="15"/>
        <v>8.7720088307503663E-2</v>
      </c>
      <c r="J51" s="17">
        <f t="shared" si="16"/>
        <v>0.25817270550327304</v>
      </c>
      <c r="K51" s="156">
        <f t="shared" si="17"/>
        <v>0.74182701956676533</v>
      </c>
      <c r="N51">
        <v>1922</v>
      </c>
      <c r="O51">
        <v>2587</v>
      </c>
      <c r="P51">
        <v>165911.29999999999</v>
      </c>
      <c r="Q51">
        <v>181864.5</v>
      </c>
      <c r="R51">
        <v>15953.17</v>
      </c>
      <c r="S51">
        <v>46952.45</v>
      </c>
      <c r="T51">
        <v>134912</v>
      </c>
      <c r="U51">
        <v>133803.5</v>
      </c>
    </row>
    <row r="52" spans="1:21" x14ac:dyDescent="0.25">
      <c r="A52" s="277">
        <v>1927</v>
      </c>
      <c r="B52" s="176">
        <v>2519</v>
      </c>
      <c r="C52" s="176">
        <v>253292.1</v>
      </c>
      <c r="D52" s="176">
        <v>269376.8</v>
      </c>
      <c r="E52" s="176">
        <v>16084.63</v>
      </c>
      <c r="F52" s="176">
        <v>60980.87</v>
      </c>
      <c r="G52" s="176">
        <v>208395.9</v>
      </c>
      <c r="H52" s="177">
        <v>206126.5</v>
      </c>
      <c r="I52" s="17">
        <f t="shared" si="15"/>
        <v>5.9710524440115112E-2</v>
      </c>
      <c r="J52" s="17">
        <f t="shared" si="16"/>
        <v>0.22637758708248076</v>
      </c>
      <c r="K52" s="156">
        <f t="shared" si="17"/>
        <v>0.77362230154935396</v>
      </c>
      <c r="N52">
        <v>1927</v>
      </c>
      <c r="O52">
        <v>2519</v>
      </c>
      <c r="P52">
        <v>253292.1</v>
      </c>
      <c r="Q52">
        <v>269376.8</v>
      </c>
      <c r="R52">
        <v>16084.63</v>
      </c>
      <c r="S52">
        <v>60980.87</v>
      </c>
      <c r="T52">
        <v>208395.9</v>
      </c>
      <c r="U52">
        <v>206126.5</v>
      </c>
    </row>
    <row r="53" spans="1:21" x14ac:dyDescent="0.25">
      <c r="A53" s="277">
        <v>1932</v>
      </c>
      <c r="B53" s="176">
        <v>2684</v>
      </c>
      <c r="C53" s="176">
        <v>277175.5</v>
      </c>
      <c r="D53" s="176">
        <v>294921.90000000002</v>
      </c>
      <c r="E53" s="176">
        <v>17746.419999999998</v>
      </c>
      <c r="F53" s="176">
        <v>76570.62</v>
      </c>
      <c r="G53" s="176">
        <v>218351.3</v>
      </c>
      <c r="H53" s="177">
        <v>219015.3</v>
      </c>
      <c r="I53" s="17">
        <f t="shared" si="15"/>
        <v>6.0173286554847223E-2</v>
      </c>
      <c r="J53" s="17">
        <f t="shared" si="16"/>
        <v>0.25963015971346987</v>
      </c>
      <c r="K53" s="156">
        <f t="shared" si="17"/>
        <v>0.74036990810109382</v>
      </c>
      <c r="N53">
        <v>1932</v>
      </c>
      <c r="O53">
        <v>2684</v>
      </c>
      <c r="P53">
        <v>277175.5</v>
      </c>
      <c r="Q53">
        <v>294921.90000000002</v>
      </c>
      <c r="R53">
        <v>17746.419999999998</v>
      </c>
      <c r="S53">
        <v>76570.62</v>
      </c>
      <c r="T53">
        <v>218351.3</v>
      </c>
      <c r="U53">
        <v>219015.3</v>
      </c>
    </row>
    <row r="54" spans="1:21" x14ac:dyDescent="0.25">
      <c r="A54" s="277">
        <v>1937</v>
      </c>
      <c r="B54" s="176">
        <v>2782</v>
      </c>
      <c r="C54" s="176">
        <v>209754.8</v>
      </c>
      <c r="D54" s="176">
        <v>225522.2</v>
      </c>
      <c r="E54" s="176">
        <v>15767.44</v>
      </c>
      <c r="F54" s="176">
        <v>53693.68</v>
      </c>
      <c r="G54" s="176">
        <v>171828.5</v>
      </c>
      <c r="H54" s="177">
        <v>169043.3</v>
      </c>
      <c r="I54" s="17">
        <f t="shared" si="15"/>
        <v>6.991524559444702E-2</v>
      </c>
      <c r="J54" s="17">
        <f t="shared" si="16"/>
        <v>0.23808600661043569</v>
      </c>
      <c r="K54" s="156">
        <f t="shared" si="17"/>
        <v>0.76191390470649889</v>
      </c>
      <c r="M54" t="s">
        <v>594</v>
      </c>
      <c r="N54">
        <v>1937</v>
      </c>
      <c r="O54">
        <v>2782</v>
      </c>
      <c r="P54">
        <v>209754.8</v>
      </c>
      <c r="Q54">
        <v>225522.2</v>
      </c>
      <c r="R54">
        <v>15767.44</v>
      </c>
      <c r="S54">
        <v>53693.68</v>
      </c>
      <c r="T54">
        <v>171828.5</v>
      </c>
      <c r="U54">
        <v>169043.3</v>
      </c>
    </row>
    <row r="55" spans="1:21" x14ac:dyDescent="0.25">
      <c r="A55" s="378">
        <v>1942</v>
      </c>
      <c r="B55" s="176">
        <v>4283</v>
      </c>
      <c r="C55" s="176">
        <v>458785.8</v>
      </c>
      <c r="D55" s="176">
        <v>480885.3</v>
      </c>
      <c r="E55" s="176">
        <v>22099.47</v>
      </c>
      <c r="F55" s="176">
        <v>118011.7</v>
      </c>
      <c r="G55" s="176">
        <v>362873.59999999998</v>
      </c>
      <c r="H55" s="177">
        <v>357283.6</v>
      </c>
      <c r="I55" s="17">
        <f t="shared" ref="I55" si="21">E55/$D55</f>
        <v>4.5955802766272959E-2</v>
      </c>
      <c r="J55" s="17">
        <f t="shared" ref="J55" si="22">F55/$D55</f>
        <v>0.24540508932171559</v>
      </c>
      <c r="K55" s="156">
        <f t="shared" ref="K55" si="23">G55/$D55</f>
        <v>0.75459491067828433</v>
      </c>
      <c r="M55">
        <v>1942</v>
      </c>
      <c r="N55">
        <v>1942</v>
      </c>
      <c r="O55">
        <v>4283</v>
      </c>
      <c r="P55">
        <v>458785.8</v>
      </c>
      <c r="Q55">
        <v>480885.3</v>
      </c>
      <c r="R55">
        <v>22099.47</v>
      </c>
      <c r="S55">
        <v>118011.7</v>
      </c>
      <c r="T55">
        <v>362873.59999999998</v>
      </c>
      <c r="U55">
        <v>357283.6</v>
      </c>
    </row>
    <row r="56" spans="1:21" x14ac:dyDescent="0.25">
      <c r="A56" s="306">
        <v>1947</v>
      </c>
      <c r="B56" s="176">
        <v>2572</v>
      </c>
      <c r="C56" s="176">
        <v>827344.1</v>
      </c>
      <c r="D56" s="176">
        <v>885377.1</v>
      </c>
      <c r="E56" s="176">
        <v>58033.08</v>
      </c>
      <c r="F56" s="176">
        <v>246228.8</v>
      </c>
      <c r="G56" s="176">
        <v>639148.30000000005</v>
      </c>
      <c r="H56" s="177">
        <v>634586.6</v>
      </c>
      <c r="I56" s="17">
        <f t="shared" ref="I56:K57" si="24">E56/$D56</f>
        <v>6.5546172359777555E-2</v>
      </c>
      <c r="J56" s="17">
        <f t="shared" si="24"/>
        <v>0.27810613127445921</v>
      </c>
      <c r="K56" s="156">
        <f t="shared" si="24"/>
        <v>0.72189386872554084</v>
      </c>
      <c r="N56">
        <v>1947</v>
      </c>
      <c r="O56">
        <v>2572</v>
      </c>
      <c r="P56">
        <v>827344.1</v>
      </c>
      <c r="Q56">
        <v>885377.1</v>
      </c>
      <c r="R56">
        <v>58033.08</v>
      </c>
      <c r="S56">
        <v>246228.8</v>
      </c>
      <c r="T56">
        <v>639148.30000000005</v>
      </c>
      <c r="U56">
        <v>634586.6</v>
      </c>
    </row>
    <row r="57" spans="1:21" x14ac:dyDescent="0.25">
      <c r="A57" s="277">
        <v>1952</v>
      </c>
      <c r="B57" s="176">
        <v>2209</v>
      </c>
      <c r="C57" s="176">
        <v>2741695</v>
      </c>
      <c r="D57" s="176">
        <v>2892947</v>
      </c>
      <c r="E57" s="176">
        <v>151252.29999999999</v>
      </c>
      <c r="F57" s="176">
        <v>883153.9</v>
      </c>
      <c r="G57" s="176">
        <v>2009793</v>
      </c>
      <c r="H57" s="177">
        <v>2001938</v>
      </c>
      <c r="I57" s="17">
        <f t="shared" si="24"/>
        <v>5.2283121674887231E-2</v>
      </c>
      <c r="J57" s="17">
        <f t="shared" si="24"/>
        <v>0.30527828543004765</v>
      </c>
      <c r="K57" s="156">
        <f t="shared" si="24"/>
        <v>0.69472168000312484</v>
      </c>
      <c r="N57">
        <v>1952</v>
      </c>
      <c r="O57">
        <v>2209</v>
      </c>
      <c r="P57">
        <v>2741695</v>
      </c>
      <c r="Q57">
        <v>2892947</v>
      </c>
      <c r="R57">
        <v>151252.29999999999</v>
      </c>
      <c r="S57">
        <v>883153.9</v>
      </c>
      <c r="T57">
        <v>2009793</v>
      </c>
      <c r="U57">
        <v>2001938</v>
      </c>
    </row>
    <row r="58" spans="1:21" x14ac:dyDescent="0.25">
      <c r="A58" s="440">
        <v>1957</v>
      </c>
      <c r="B58" s="176">
        <v>2741</v>
      </c>
      <c r="C58" s="176">
        <v>4516460</v>
      </c>
      <c r="D58" s="176">
        <v>4667599</v>
      </c>
      <c r="E58" s="176">
        <v>151139.20000000001</v>
      </c>
      <c r="F58" s="176">
        <v>1488238</v>
      </c>
      <c r="G58" s="176">
        <v>3179361</v>
      </c>
      <c r="H58" s="177">
        <v>3150080</v>
      </c>
      <c r="I58" s="17">
        <f t="shared" ref="I58" si="25">E58/$D58</f>
        <v>3.2380502266797132E-2</v>
      </c>
      <c r="J58" s="17">
        <f t="shared" ref="J58" si="26">F58/$D58</f>
        <v>0.31884444229249342</v>
      </c>
      <c r="K58" s="156">
        <f t="shared" ref="K58" si="27">G58/$D58</f>
        <v>0.68115555770750658</v>
      </c>
      <c r="N58">
        <v>1957</v>
      </c>
      <c r="O58">
        <v>2741</v>
      </c>
      <c r="P58">
        <v>4516460</v>
      </c>
      <c r="Q58">
        <v>4667599</v>
      </c>
      <c r="R58">
        <v>151139.20000000001</v>
      </c>
      <c r="S58">
        <v>1488238</v>
      </c>
      <c r="T58">
        <v>3179361</v>
      </c>
      <c r="U58">
        <v>3150080</v>
      </c>
    </row>
    <row r="59" spans="1:21" x14ac:dyDescent="0.25">
      <c r="A59" s="157"/>
      <c r="B59" s="6"/>
      <c r="C59" s="6"/>
      <c r="D59" s="6"/>
      <c r="E59" s="6"/>
      <c r="F59" s="6"/>
      <c r="G59" s="6"/>
      <c r="H59" s="6"/>
      <c r="I59" s="6"/>
      <c r="J59" s="6"/>
      <c r="K59" s="158"/>
    </row>
    <row r="60" spans="1:21" x14ac:dyDescent="0.25">
      <c r="A60" s="594"/>
      <c r="B60" s="557" t="s">
        <v>114</v>
      </c>
      <c r="C60" s="557" t="s">
        <v>115</v>
      </c>
      <c r="D60" s="558"/>
      <c r="E60" s="558"/>
      <c r="F60" s="558"/>
      <c r="G60" s="558"/>
      <c r="H60" s="558"/>
      <c r="I60" s="557"/>
      <c r="J60" s="557"/>
      <c r="K60" s="597"/>
    </row>
    <row r="61" spans="1:21" x14ac:dyDescent="0.25">
      <c r="A61" s="596"/>
      <c r="B61" s="520"/>
      <c r="C61" s="520"/>
      <c r="D61" s="520"/>
      <c r="E61" s="520"/>
      <c r="F61" s="520"/>
      <c r="G61" s="520"/>
      <c r="H61" s="520"/>
      <c r="I61" s="520"/>
      <c r="J61" s="520"/>
      <c r="K61" s="602"/>
    </row>
    <row r="62" spans="1:21" ht="15.6" x14ac:dyDescent="0.25">
      <c r="A62" s="277">
        <v>1872</v>
      </c>
      <c r="B62" s="174">
        <f t="shared" ref="B62:G62" si="28">B42/B22</f>
        <v>0.28405938978626205</v>
      </c>
      <c r="C62" s="174">
        <f t="shared" si="28"/>
        <v>0.95130602655980978</v>
      </c>
      <c r="D62" s="174">
        <f t="shared" si="28"/>
        <v>0.95469833092547751</v>
      </c>
      <c r="E62" s="174">
        <f t="shared" si="28"/>
        <v>1.1784099981414136</v>
      </c>
      <c r="F62" s="174">
        <f t="shared" si="28"/>
        <v>0.86937269069476619</v>
      </c>
      <c r="G62" s="174">
        <f t="shared" si="28"/>
        <v>1.0017887149962166</v>
      </c>
      <c r="H62" s="174">
        <f>H42/G42</f>
        <v>0.96245895956434324</v>
      </c>
      <c r="I62" s="9"/>
      <c r="J62" s="9"/>
      <c r="K62" s="113"/>
    </row>
    <row r="63" spans="1:21" ht="15.6" x14ac:dyDescent="0.25">
      <c r="A63" s="329">
        <v>1877</v>
      </c>
      <c r="B63" s="174"/>
      <c r="C63" s="174"/>
      <c r="D63" s="174"/>
      <c r="E63" s="174"/>
      <c r="F63" s="174"/>
      <c r="G63" s="174"/>
      <c r="H63" s="174"/>
      <c r="I63" s="9"/>
      <c r="J63" s="9"/>
      <c r="K63" s="113"/>
    </row>
    <row r="64" spans="1:21" ht="15.6" x14ac:dyDescent="0.25">
      <c r="A64" s="277">
        <v>1882</v>
      </c>
      <c r="B64" s="174">
        <f t="shared" ref="B64:G64" si="29">B44/B24</f>
        <v>0.32436689688598086</v>
      </c>
      <c r="C64" s="174">
        <f t="shared" si="29"/>
        <v>0.98314990051696027</v>
      </c>
      <c r="D64" s="174">
        <f t="shared" si="29"/>
        <v>0.98982274841987894</v>
      </c>
      <c r="E64" s="174">
        <f t="shared" si="29"/>
        <v>1.1734630721993247</v>
      </c>
      <c r="F64" s="174">
        <f t="shared" si="29"/>
        <v>1.0177934574470704</v>
      </c>
      <c r="G64" s="174">
        <f t="shared" si="29"/>
        <v>0.97663234807254229</v>
      </c>
      <c r="H64" s="174">
        <f>H44/G44</f>
        <v>0.977371849872961</v>
      </c>
      <c r="I64" s="9"/>
      <c r="J64" s="9"/>
      <c r="K64" s="113"/>
    </row>
    <row r="65" spans="1:11" ht="15.6" x14ac:dyDescent="0.25">
      <c r="A65" s="329">
        <v>1887</v>
      </c>
      <c r="B65" s="174"/>
      <c r="C65" s="174"/>
      <c r="D65" s="174"/>
      <c r="E65" s="174"/>
      <c r="F65" s="174"/>
      <c r="G65" s="174"/>
      <c r="H65" s="174"/>
      <c r="I65" s="9"/>
      <c r="J65" s="9"/>
      <c r="K65" s="113"/>
    </row>
    <row r="66" spans="1:11" ht="15.6" x14ac:dyDescent="0.25">
      <c r="A66" s="277">
        <v>1892</v>
      </c>
      <c r="B66" s="174">
        <f t="shared" ref="B66:G67" si="30">B46/B26</f>
        <v>0.29453161052145826</v>
      </c>
      <c r="C66" s="174">
        <f t="shared" si="30"/>
        <v>1.0916368073482741</v>
      </c>
      <c r="D66" s="174">
        <f t="shared" si="30"/>
        <v>1.0941393286766929</v>
      </c>
      <c r="E66" s="174">
        <f t="shared" si="30"/>
        <v>1.2256640156401974</v>
      </c>
      <c r="F66" s="174">
        <f t="shared" si="30"/>
        <v>1.0882080258481681</v>
      </c>
      <c r="G66" s="174">
        <f t="shared" si="30"/>
        <v>1.0962179311604128</v>
      </c>
      <c r="H66" s="174">
        <f>H46/G46</f>
        <v>0.98574935033214139</v>
      </c>
      <c r="I66" s="9"/>
      <c r="J66" s="9"/>
      <c r="K66" s="113"/>
    </row>
    <row r="67" spans="1:11" ht="15.6" x14ac:dyDescent="0.25">
      <c r="A67" s="287">
        <v>1897</v>
      </c>
      <c r="B67" s="174">
        <f t="shared" si="30"/>
        <v>0.28510079923655018</v>
      </c>
      <c r="C67" s="174">
        <f t="shared" si="30"/>
        <v>0.98998065516872491</v>
      </c>
      <c r="D67" s="174">
        <f t="shared" si="30"/>
        <v>0.99180679305464658</v>
      </c>
      <c r="E67" s="174">
        <f t="shared" si="30"/>
        <v>1.1259294139215523</v>
      </c>
      <c r="F67" s="174">
        <f t="shared" si="30"/>
        <v>1.0169471545158801</v>
      </c>
      <c r="G67" s="174">
        <f t="shared" si="30"/>
        <v>0.98020117203233958</v>
      </c>
      <c r="H67" s="174">
        <f>H47/G47</f>
        <v>0.97854804703261489</v>
      </c>
      <c r="I67" s="9"/>
      <c r="J67" s="9"/>
      <c r="K67" s="113"/>
    </row>
    <row r="68" spans="1:11" ht="15.6" x14ac:dyDescent="0.25">
      <c r="A68" s="329">
        <v>1902</v>
      </c>
      <c r="B68" s="174"/>
      <c r="C68" s="174"/>
      <c r="D68" s="174"/>
      <c r="E68" s="174"/>
      <c r="F68" s="174"/>
      <c r="G68" s="174"/>
      <c r="H68" s="174"/>
      <c r="I68" s="9"/>
      <c r="J68" s="9"/>
      <c r="K68" s="113"/>
    </row>
    <row r="69" spans="1:11" ht="15.6" x14ac:dyDescent="0.25">
      <c r="A69" s="340">
        <v>1907</v>
      </c>
      <c r="B69" s="174">
        <f t="shared" ref="B69:G74" si="31">B49/B29</f>
        <v>0.27245227912798581</v>
      </c>
      <c r="C69" s="174">
        <f t="shared" si="31"/>
        <v>0.97962864600125676</v>
      </c>
      <c r="D69" s="174">
        <f t="shared" si="31"/>
        <v>0.98660484874784471</v>
      </c>
      <c r="E69" s="174">
        <f t="shared" si="31"/>
        <v>1.0952159781190938</v>
      </c>
      <c r="F69" s="174">
        <f t="shared" si="31"/>
        <v>1.050088154170487</v>
      </c>
      <c r="G69" s="174">
        <f t="shared" si="31"/>
        <v>0.95922454340226371</v>
      </c>
      <c r="H69" s="174">
        <f t="shared" ref="H69:H74" si="32">H49/G49</f>
        <v>0.98276882200309701</v>
      </c>
      <c r="I69" s="9"/>
      <c r="J69" s="9"/>
      <c r="K69" s="113"/>
    </row>
    <row r="70" spans="1:11" ht="15.6" x14ac:dyDescent="0.25">
      <c r="A70" s="277">
        <v>1912</v>
      </c>
      <c r="B70" s="174">
        <f t="shared" si="31"/>
        <v>0.31205172239620166</v>
      </c>
      <c r="C70" s="174">
        <f t="shared" si="31"/>
        <v>0.97180245174958035</v>
      </c>
      <c r="D70" s="174">
        <f t="shared" si="31"/>
        <v>0.98194768219166972</v>
      </c>
      <c r="E70" s="174">
        <f t="shared" si="31"/>
        <v>1.1973305117238775</v>
      </c>
      <c r="F70" s="174">
        <f t="shared" si="31"/>
        <v>1.0425940876501039</v>
      </c>
      <c r="G70" s="174">
        <f t="shared" si="31"/>
        <v>0.95349160812700995</v>
      </c>
      <c r="H70" s="174">
        <f t="shared" si="32"/>
        <v>0.98599654865739872</v>
      </c>
      <c r="I70" s="9"/>
      <c r="J70" s="9"/>
      <c r="K70" s="113"/>
    </row>
    <row r="71" spans="1:11" ht="15.6" x14ac:dyDescent="0.25">
      <c r="A71" s="277">
        <v>1922</v>
      </c>
      <c r="B71" s="174">
        <f t="shared" si="31"/>
        <v>0.27991776671716079</v>
      </c>
      <c r="C71" s="174">
        <f t="shared" si="31"/>
        <v>1.0048908625967421</v>
      </c>
      <c r="D71" s="174">
        <f t="shared" si="31"/>
        <v>1.0258879978699784</v>
      </c>
      <c r="E71" s="174">
        <f t="shared" si="31"/>
        <v>1.3107084553063286</v>
      </c>
      <c r="F71" s="174">
        <f t="shared" si="31"/>
        <v>1.0386177526457931</v>
      </c>
      <c r="G71" s="174">
        <f t="shared" si="31"/>
        <v>1.0215297201605831</v>
      </c>
      <c r="H71" s="174">
        <f t="shared" si="32"/>
        <v>0.9917835329696395</v>
      </c>
      <c r="I71" s="9"/>
      <c r="J71" s="9"/>
      <c r="K71" s="113"/>
    </row>
    <row r="72" spans="1:11" ht="15.6" x14ac:dyDescent="0.25">
      <c r="A72" s="277">
        <v>1927</v>
      </c>
      <c r="B72" s="174">
        <f t="shared" si="31"/>
        <v>0.25820008200082001</v>
      </c>
      <c r="C72" s="174">
        <f t="shared" si="31"/>
        <v>0.99107845062960676</v>
      </c>
      <c r="D72" s="174">
        <f t="shared" si="31"/>
        <v>0.99712718242151011</v>
      </c>
      <c r="E72" s="174">
        <f t="shared" si="31"/>
        <v>1.1031467668174597</v>
      </c>
      <c r="F72" s="174">
        <f t="shared" si="31"/>
        <v>1.0576253648868186</v>
      </c>
      <c r="G72" s="174">
        <f t="shared" si="31"/>
        <v>0.98071150984542665</v>
      </c>
      <c r="H72" s="174">
        <f t="shared" si="32"/>
        <v>0.98911015043962003</v>
      </c>
      <c r="I72" s="9"/>
      <c r="J72" s="9"/>
      <c r="K72" s="113"/>
    </row>
    <row r="73" spans="1:11" ht="15.6" x14ac:dyDescent="0.25">
      <c r="A73" s="277">
        <v>1932</v>
      </c>
      <c r="B73" s="174">
        <f t="shared" si="31"/>
        <v>0.26406926406926406</v>
      </c>
      <c r="C73" s="174">
        <f t="shared" si="31"/>
        <v>1.0140048941401654</v>
      </c>
      <c r="D73" s="174">
        <f t="shared" si="31"/>
        <v>1.019363354794022</v>
      </c>
      <c r="E73" s="174">
        <f t="shared" si="31"/>
        <v>1.1110720157472229</v>
      </c>
      <c r="F73" s="174">
        <f t="shared" si="31"/>
        <v>1.057354200017979</v>
      </c>
      <c r="G73" s="174">
        <f t="shared" si="31"/>
        <v>1.0066794988531713</v>
      </c>
      <c r="H73" s="174">
        <f t="shared" si="32"/>
        <v>1.0030409711322992</v>
      </c>
      <c r="I73" s="9"/>
      <c r="J73" s="9"/>
      <c r="K73" s="156"/>
    </row>
    <row r="74" spans="1:11" ht="15.6" x14ac:dyDescent="0.25">
      <c r="A74" s="440">
        <v>1937</v>
      </c>
      <c r="B74" s="174">
        <f t="shared" si="31"/>
        <v>0.26619462252416037</v>
      </c>
      <c r="C74" s="174">
        <f t="shared" si="31"/>
        <v>0.95966656067493095</v>
      </c>
      <c r="D74" s="174">
        <f t="shared" si="31"/>
        <v>0.96190300706918452</v>
      </c>
      <c r="E74" s="174">
        <f t="shared" si="31"/>
        <v>0.99268179666173084</v>
      </c>
      <c r="F74" s="174">
        <f t="shared" si="31"/>
        <v>0.99939973119125158</v>
      </c>
      <c r="G74" s="174">
        <f t="shared" si="31"/>
        <v>0.95075643978084212</v>
      </c>
      <c r="H74" s="174">
        <f t="shared" si="32"/>
        <v>0.98379081467858931</v>
      </c>
      <c r="I74" s="9"/>
      <c r="J74" s="9"/>
      <c r="K74" s="156"/>
    </row>
    <row r="75" spans="1:11" ht="15.6" x14ac:dyDescent="0.25">
      <c r="A75" s="440">
        <v>1942</v>
      </c>
      <c r="B75" s="174">
        <f t="shared" ref="B75:G75" si="33">B55/B35</f>
        <v>0.29495213828248745</v>
      </c>
      <c r="C75" s="174">
        <f t="shared" si="33"/>
        <v>1.0249832887700534</v>
      </c>
      <c r="D75" s="174">
        <f t="shared" si="33"/>
        <v>1.0278263255977189</v>
      </c>
      <c r="E75" s="174">
        <f t="shared" si="33"/>
        <v>1.0906209285798887</v>
      </c>
      <c r="F75" s="174">
        <f t="shared" si="33"/>
        <v>1.0899256522743015</v>
      </c>
      <c r="G75" s="174">
        <f t="shared" si="33"/>
        <v>1.0091278626596361</v>
      </c>
      <c r="H75" s="174">
        <f t="shared" ref="H75:H78" si="34">H55/G55</f>
        <v>0.98459518686396585</v>
      </c>
      <c r="I75" s="9"/>
      <c r="J75" s="9"/>
      <c r="K75" s="156"/>
    </row>
    <row r="76" spans="1:11" ht="15.6" x14ac:dyDescent="0.25">
      <c r="A76" s="440">
        <v>1947</v>
      </c>
      <c r="B76" s="174">
        <f t="shared" ref="B76:G76" si="35">B56/B36</f>
        <v>0.2589870103715638</v>
      </c>
      <c r="C76" s="174">
        <f t="shared" si="35"/>
        <v>0.95105954202825704</v>
      </c>
      <c r="D76" s="174">
        <f t="shared" si="35"/>
        <v>0.95673229972451357</v>
      </c>
      <c r="E76" s="174">
        <f t="shared" si="35"/>
        <v>1.0456497477276387</v>
      </c>
      <c r="F76" s="174">
        <f t="shared" si="35"/>
        <v>1.1780363541025269</v>
      </c>
      <c r="G76" s="174">
        <f t="shared" si="35"/>
        <v>0.89216493823644982</v>
      </c>
      <c r="H76" s="174">
        <f t="shared" si="34"/>
        <v>0.99286284575895756</v>
      </c>
      <c r="I76" s="9"/>
      <c r="J76" s="9"/>
      <c r="K76" s="156"/>
    </row>
    <row r="77" spans="1:11" ht="15.6" x14ac:dyDescent="0.25">
      <c r="A77" s="440">
        <v>1952</v>
      </c>
      <c r="B77" s="174">
        <f t="shared" ref="B77:G77" si="36">B57/B37</f>
        <v>0.24946357989836251</v>
      </c>
      <c r="C77" s="174">
        <f t="shared" si="36"/>
        <v>1.0390710686947102</v>
      </c>
      <c r="D77" s="174">
        <f t="shared" si="36"/>
        <v>1.0436941750480007</v>
      </c>
      <c r="E77" s="174">
        <f t="shared" si="36"/>
        <v>1.1352541917450822</v>
      </c>
      <c r="F77" s="174">
        <f t="shared" si="36"/>
        <v>1.1049189852681038</v>
      </c>
      <c r="G77" s="174">
        <f t="shared" si="36"/>
        <v>1.018885285527652</v>
      </c>
      <c r="H77" s="174">
        <f t="shared" si="34"/>
        <v>0.99609163729797046</v>
      </c>
      <c r="I77" s="9"/>
      <c r="J77" s="9"/>
      <c r="K77" s="156"/>
    </row>
    <row r="78" spans="1:11" ht="15.6" x14ac:dyDescent="0.25">
      <c r="A78" s="440">
        <v>1957</v>
      </c>
      <c r="B78" s="174">
        <f t="shared" ref="B78:G78" si="37">B58/B38</f>
        <v>0.23367433930093776</v>
      </c>
      <c r="C78" s="174">
        <f t="shared" si="37"/>
        <v>1.0563904410612415</v>
      </c>
      <c r="D78" s="174">
        <f t="shared" si="37"/>
        <v>1.0569796769820865</v>
      </c>
      <c r="E78" s="174">
        <f t="shared" si="37"/>
        <v>1.0749006454843124</v>
      </c>
      <c r="F78" s="174">
        <f t="shared" si="37"/>
        <v>1.1282821467290358</v>
      </c>
      <c r="G78" s="174">
        <f t="shared" si="37"/>
        <v>1.0266110377055089</v>
      </c>
      <c r="H78" s="174">
        <f t="shared" si="34"/>
        <v>0.99079028773391886</v>
      </c>
      <c r="I78" s="9"/>
      <c r="J78" s="9"/>
      <c r="K78" s="156"/>
    </row>
    <row r="79" spans="1:11" ht="15.6" x14ac:dyDescent="0.25">
      <c r="A79" s="277"/>
      <c r="B79" s="174"/>
      <c r="C79" s="174"/>
      <c r="D79" s="174"/>
      <c r="E79" s="174"/>
      <c r="F79" s="174"/>
      <c r="G79" s="174"/>
      <c r="H79" s="174"/>
      <c r="I79" s="9"/>
      <c r="J79" s="9"/>
      <c r="K79" s="156"/>
    </row>
    <row r="80" spans="1:11" x14ac:dyDescent="0.25">
      <c r="A80" s="594"/>
      <c r="B80" s="557" t="s">
        <v>117</v>
      </c>
      <c r="C80" s="557" t="s">
        <v>128</v>
      </c>
      <c r="D80" s="558"/>
      <c r="E80" s="558"/>
      <c r="F80" s="558"/>
      <c r="G80" s="558"/>
      <c r="H80" s="558"/>
      <c r="I80" s="558"/>
      <c r="J80" s="558"/>
      <c r="K80" s="563"/>
    </row>
    <row r="81" spans="1:21" x14ac:dyDescent="0.25">
      <c r="A81" s="595"/>
      <c r="B81" s="508"/>
      <c r="C81" s="508"/>
      <c r="D81" s="508"/>
      <c r="E81" s="508"/>
      <c r="F81" s="508"/>
      <c r="G81" s="508"/>
      <c r="H81" s="508"/>
      <c r="I81" s="508"/>
      <c r="J81" s="508"/>
      <c r="K81" s="564"/>
    </row>
    <row r="82" spans="1:21" x14ac:dyDescent="0.25">
      <c r="A82" s="273"/>
      <c r="B82" s="520"/>
      <c r="C82" s="12" t="s">
        <v>50</v>
      </c>
      <c r="D82" s="11" t="s">
        <v>41</v>
      </c>
      <c r="E82" s="11" t="s">
        <v>42</v>
      </c>
      <c r="F82" s="11" t="s">
        <v>43</v>
      </c>
      <c r="G82" s="11" t="s">
        <v>44</v>
      </c>
      <c r="H82" s="11" t="s">
        <v>45</v>
      </c>
      <c r="I82" s="11" t="s">
        <v>46</v>
      </c>
      <c r="J82" s="11" t="s">
        <v>47</v>
      </c>
      <c r="K82" s="155" t="s">
        <v>48</v>
      </c>
    </row>
    <row r="83" spans="1:21" ht="2.25" customHeight="1" x14ac:dyDescent="0.25">
      <c r="A83" s="112" t="s">
        <v>594</v>
      </c>
      <c r="B83" s="54" t="s">
        <v>209</v>
      </c>
      <c r="C83" s="54" t="s">
        <v>121</v>
      </c>
      <c r="D83" s="54" t="s">
        <v>209</v>
      </c>
      <c r="E83" s="65" t="s">
        <v>121</v>
      </c>
      <c r="F83" s="65" t="s">
        <v>122</v>
      </c>
      <c r="G83" s="65" t="s">
        <v>123</v>
      </c>
      <c r="H83" s="178" t="s">
        <v>124</v>
      </c>
      <c r="I83" s="66" t="s">
        <v>125</v>
      </c>
      <c r="J83" s="66" t="s">
        <v>126</v>
      </c>
      <c r="K83" s="179" t="s">
        <v>127</v>
      </c>
      <c r="M83" t="s">
        <v>594</v>
      </c>
      <c r="N83" t="s">
        <v>209</v>
      </c>
      <c r="O83" t="s">
        <v>121</v>
      </c>
      <c r="P83" t="s">
        <v>122</v>
      </c>
      <c r="Q83" t="s">
        <v>123</v>
      </c>
      <c r="R83" t="s">
        <v>124</v>
      </c>
      <c r="S83" t="s">
        <v>125</v>
      </c>
      <c r="T83" t="s">
        <v>126</v>
      </c>
      <c r="U83" t="s">
        <v>127</v>
      </c>
    </row>
    <row r="84" spans="1:21" x14ac:dyDescent="0.25">
      <c r="A84" s="329">
        <v>1807</v>
      </c>
      <c r="B84" s="176">
        <f t="shared" ref="B84:B111" si="38">SUM(C84:K84)</f>
        <v>3596</v>
      </c>
      <c r="C84" s="176">
        <v>0</v>
      </c>
      <c r="D84" s="176"/>
      <c r="E84" s="176">
        <v>100</v>
      </c>
      <c r="F84" s="176">
        <v>1165</v>
      </c>
      <c r="G84" s="176">
        <v>1165</v>
      </c>
      <c r="H84" s="176">
        <v>583</v>
      </c>
      <c r="I84" s="176">
        <v>466</v>
      </c>
      <c r="J84" s="25">
        <v>105</v>
      </c>
      <c r="K84" s="137">
        <v>12</v>
      </c>
      <c r="M84">
        <v>1807</v>
      </c>
      <c r="O84">
        <v>100</v>
      </c>
      <c r="P84">
        <v>1165</v>
      </c>
      <c r="Q84">
        <v>1165</v>
      </c>
      <c r="R84">
        <v>583</v>
      </c>
      <c r="S84">
        <v>466</v>
      </c>
      <c r="T84">
        <v>105</v>
      </c>
      <c r="U84">
        <v>12</v>
      </c>
    </row>
    <row r="85" spans="1:21" x14ac:dyDescent="0.25">
      <c r="A85" s="329">
        <v>1812</v>
      </c>
      <c r="B85" s="176">
        <f t="shared" si="38"/>
        <v>3848</v>
      </c>
      <c r="C85" s="176">
        <v>0</v>
      </c>
      <c r="D85" s="176"/>
      <c r="E85" s="176">
        <v>457</v>
      </c>
      <c r="F85" s="176">
        <v>1130</v>
      </c>
      <c r="G85" s="176">
        <v>1130</v>
      </c>
      <c r="H85" s="176">
        <v>565</v>
      </c>
      <c r="I85" s="176">
        <v>452</v>
      </c>
      <c r="J85" s="25">
        <v>102</v>
      </c>
      <c r="K85" s="137">
        <v>12</v>
      </c>
      <c r="M85">
        <v>1812</v>
      </c>
      <c r="O85">
        <v>457</v>
      </c>
      <c r="P85">
        <v>1130</v>
      </c>
      <c r="Q85">
        <v>1130</v>
      </c>
      <c r="R85">
        <v>565</v>
      </c>
      <c r="S85">
        <v>452</v>
      </c>
      <c r="T85">
        <v>102</v>
      </c>
      <c r="U85">
        <v>12</v>
      </c>
    </row>
    <row r="86" spans="1:21" x14ac:dyDescent="0.25">
      <c r="A86" s="329">
        <v>1817</v>
      </c>
      <c r="B86" s="176">
        <f t="shared" si="38"/>
        <v>3240</v>
      </c>
      <c r="C86" s="176">
        <v>0</v>
      </c>
      <c r="D86" s="176"/>
      <c r="E86" s="176"/>
      <c r="F86" s="176">
        <v>890</v>
      </c>
      <c r="G86" s="176">
        <v>1175</v>
      </c>
      <c r="H86" s="176">
        <v>587</v>
      </c>
      <c r="I86" s="176">
        <v>470</v>
      </c>
      <c r="J86" s="25">
        <v>106</v>
      </c>
      <c r="K86" s="137">
        <v>12</v>
      </c>
      <c r="M86">
        <v>1817</v>
      </c>
      <c r="P86">
        <v>890</v>
      </c>
      <c r="Q86">
        <v>1175</v>
      </c>
      <c r="R86">
        <v>587</v>
      </c>
      <c r="S86">
        <v>470</v>
      </c>
      <c r="T86">
        <v>106</v>
      </c>
      <c r="U86">
        <v>12</v>
      </c>
    </row>
    <row r="87" spans="1:21" x14ac:dyDescent="0.25">
      <c r="A87" s="329">
        <v>1822</v>
      </c>
      <c r="B87" s="176">
        <f t="shared" si="38"/>
        <v>3917</v>
      </c>
      <c r="C87" s="176">
        <v>0</v>
      </c>
      <c r="D87" s="176"/>
      <c r="E87" s="176"/>
      <c r="F87" s="176">
        <v>1283</v>
      </c>
      <c r="G87" s="176">
        <v>1317</v>
      </c>
      <c r="H87" s="176">
        <v>658</v>
      </c>
      <c r="I87" s="176">
        <v>527</v>
      </c>
      <c r="J87" s="25">
        <v>118</v>
      </c>
      <c r="K87" s="137">
        <v>14</v>
      </c>
      <c r="M87">
        <v>1822</v>
      </c>
      <c r="P87">
        <v>1283</v>
      </c>
      <c r="Q87">
        <v>1317</v>
      </c>
      <c r="R87">
        <v>658</v>
      </c>
      <c r="S87">
        <v>527</v>
      </c>
      <c r="T87">
        <v>118</v>
      </c>
      <c r="U87">
        <v>14</v>
      </c>
    </row>
    <row r="88" spans="1:21" x14ac:dyDescent="0.25">
      <c r="A88" s="329">
        <v>1827</v>
      </c>
      <c r="B88" s="176">
        <f t="shared" si="38"/>
        <v>3824</v>
      </c>
      <c r="C88" s="176">
        <v>0</v>
      </c>
      <c r="D88" s="176"/>
      <c r="E88" s="176"/>
      <c r="F88" s="176">
        <v>1044</v>
      </c>
      <c r="G88" s="176">
        <v>1390</v>
      </c>
      <c r="H88" s="176">
        <v>695</v>
      </c>
      <c r="I88" s="176">
        <v>556</v>
      </c>
      <c r="J88" s="25">
        <v>125</v>
      </c>
      <c r="K88" s="137">
        <v>14</v>
      </c>
      <c r="M88">
        <v>1827</v>
      </c>
      <c r="P88">
        <v>1044</v>
      </c>
      <c r="Q88">
        <v>1390</v>
      </c>
      <c r="R88">
        <v>695</v>
      </c>
      <c r="S88">
        <v>556</v>
      </c>
      <c r="T88">
        <v>125</v>
      </c>
      <c r="U88">
        <v>14</v>
      </c>
    </row>
    <row r="89" spans="1:21" x14ac:dyDescent="0.25">
      <c r="A89" s="329">
        <v>1832</v>
      </c>
      <c r="B89" s="176">
        <f t="shared" si="38"/>
        <v>7005</v>
      </c>
      <c r="C89" s="176">
        <v>0</v>
      </c>
      <c r="D89" s="176"/>
      <c r="E89" s="176"/>
      <c r="F89" s="176">
        <v>705</v>
      </c>
      <c r="G89" s="176">
        <v>3150</v>
      </c>
      <c r="H89" s="176">
        <v>1575</v>
      </c>
      <c r="I89" s="176">
        <v>1260</v>
      </c>
      <c r="J89" s="25">
        <v>283</v>
      </c>
      <c r="K89" s="137">
        <v>32</v>
      </c>
      <c r="M89">
        <v>1832</v>
      </c>
      <c r="P89">
        <v>705</v>
      </c>
      <c r="Q89">
        <v>3150</v>
      </c>
      <c r="R89">
        <v>1575</v>
      </c>
      <c r="S89">
        <v>1260</v>
      </c>
      <c r="T89">
        <v>283</v>
      </c>
      <c r="U89">
        <v>32</v>
      </c>
    </row>
    <row r="90" spans="1:21" x14ac:dyDescent="0.25">
      <c r="A90" s="329">
        <v>1837</v>
      </c>
      <c r="B90" s="176">
        <f t="shared" si="38"/>
        <v>4994</v>
      </c>
      <c r="C90" s="176">
        <v>0</v>
      </c>
      <c r="D90" s="176"/>
      <c r="E90" s="176"/>
      <c r="F90" s="176">
        <v>1647</v>
      </c>
      <c r="G90" s="176">
        <v>1673</v>
      </c>
      <c r="H90" s="176">
        <v>837</v>
      </c>
      <c r="I90" s="176">
        <v>669</v>
      </c>
      <c r="J90" s="25">
        <v>151</v>
      </c>
      <c r="K90" s="137">
        <v>17</v>
      </c>
      <c r="M90">
        <v>1837</v>
      </c>
      <c r="P90">
        <v>1647</v>
      </c>
      <c r="Q90">
        <v>1673</v>
      </c>
      <c r="R90">
        <v>837</v>
      </c>
      <c r="S90">
        <v>669</v>
      </c>
      <c r="T90">
        <v>151</v>
      </c>
      <c r="U90">
        <v>17</v>
      </c>
    </row>
    <row r="91" spans="1:21" x14ac:dyDescent="0.25">
      <c r="A91" s="329">
        <v>1842</v>
      </c>
      <c r="B91" s="176">
        <f t="shared" si="38"/>
        <v>4530</v>
      </c>
      <c r="C91" s="176">
        <v>0</v>
      </c>
      <c r="D91" s="176"/>
      <c r="E91" s="176"/>
      <c r="F91" s="176">
        <v>1120</v>
      </c>
      <c r="G91" s="176">
        <v>1705</v>
      </c>
      <c r="H91" s="176">
        <v>852</v>
      </c>
      <c r="I91" s="176">
        <v>682</v>
      </c>
      <c r="J91" s="25">
        <v>153</v>
      </c>
      <c r="K91" s="137">
        <v>18</v>
      </c>
      <c r="M91">
        <v>1842</v>
      </c>
      <c r="P91">
        <v>1120</v>
      </c>
      <c r="Q91">
        <v>1705</v>
      </c>
      <c r="R91">
        <v>852</v>
      </c>
      <c r="S91">
        <v>682</v>
      </c>
      <c r="T91">
        <v>153</v>
      </c>
      <c r="U91">
        <v>18</v>
      </c>
    </row>
    <row r="92" spans="1:21" x14ac:dyDescent="0.25">
      <c r="A92" s="329">
        <v>1847</v>
      </c>
      <c r="B92" s="176">
        <f t="shared" si="38"/>
        <v>4837</v>
      </c>
      <c r="C92" s="176">
        <v>0</v>
      </c>
      <c r="D92" s="176"/>
      <c r="E92" s="176"/>
      <c r="F92" s="176">
        <v>1251</v>
      </c>
      <c r="G92" s="176">
        <v>1793</v>
      </c>
      <c r="H92" s="176">
        <v>896</v>
      </c>
      <c r="I92" s="176">
        <v>717</v>
      </c>
      <c r="J92" s="25">
        <v>162</v>
      </c>
      <c r="K92" s="137">
        <v>18</v>
      </c>
      <c r="M92">
        <v>1847</v>
      </c>
      <c r="P92">
        <v>1251</v>
      </c>
      <c r="Q92">
        <v>1793</v>
      </c>
      <c r="R92">
        <v>896</v>
      </c>
      <c r="S92">
        <v>717</v>
      </c>
      <c r="T92">
        <v>162</v>
      </c>
      <c r="U92">
        <v>18</v>
      </c>
    </row>
    <row r="93" spans="1:21" x14ac:dyDescent="0.25">
      <c r="A93" s="329">
        <v>1852</v>
      </c>
      <c r="B93" s="176">
        <f t="shared" si="38"/>
        <v>4581</v>
      </c>
      <c r="C93" s="176">
        <v>0</v>
      </c>
      <c r="D93" s="176"/>
      <c r="E93" s="176"/>
      <c r="F93" s="176">
        <v>1248</v>
      </c>
      <c r="G93" s="176">
        <v>1666</v>
      </c>
      <c r="H93" s="176">
        <v>833</v>
      </c>
      <c r="I93" s="176">
        <v>667</v>
      </c>
      <c r="J93" s="25">
        <v>150</v>
      </c>
      <c r="K93" s="137">
        <v>17</v>
      </c>
      <c r="M93">
        <v>1852</v>
      </c>
      <c r="P93">
        <v>1248</v>
      </c>
      <c r="Q93">
        <v>1666</v>
      </c>
      <c r="R93">
        <v>833</v>
      </c>
      <c r="S93">
        <v>667</v>
      </c>
      <c r="T93">
        <v>150</v>
      </c>
      <c r="U93">
        <v>17</v>
      </c>
    </row>
    <row r="94" spans="1:21" x14ac:dyDescent="0.25">
      <c r="A94" s="329">
        <v>1857</v>
      </c>
      <c r="B94" s="176">
        <f t="shared" si="38"/>
        <v>5876</v>
      </c>
      <c r="C94" s="176">
        <v>0</v>
      </c>
      <c r="D94" s="176"/>
      <c r="E94" s="176">
        <v>175</v>
      </c>
      <c r="F94" s="176">
        <v>1900</v>
      </c>
      <c r="G94" s="176">
        <v>1900</v>
      </c>
      <c r="H94" s="176">
        <v>950</v>
      </c>
      <c r="I94" s="176">
        <v>760</v>
      </c>
      <c r="J94" s="25">
        <v>171</v>
      </c>
      <c r="K94" s="137">
        <v>20</v>
      </c>
      <c r="M94">
        <v>1857</v>
      </c>
      <c r="O94">
        <v>175</v>
      </c>
      <c r="P94">
        <v>1900</v>
      </c>
      <c r="Q94">
        <v>1900</v>
      </c>
      <c r="R94">
        <v>950</v>
      </c>
      <c r="S94">
        <v>760</v>
      </c>
      <c r="T94">
        <v>171</v>
      </c>
      <c r="U94">
        <v>20</v>
      </c>
    </row>
    <row r="95" spans="1:21" x14ac:dyDescent="0.25">
      <c r="A95" s="329">
        <v>1862</v>
      </c>
      <c r="B95" s="176">
        <f t="shared" si="38"/>
        <v>7017</v>
      </c>
      <c r="C95" s="176">
        <v>0</v>
      </c>
      <c r="D95" s="176"/>
      <c r="E95" s="176"/>
      <c r="F95" s="176">
        <v>2109</v>
      </c>
      <c r="G95" s="176">
        <v>2454</v>
      </c>
      <c r="H95" s="176">
        <v>1227</v>
      </c>
      <c r="I95" s="176">
        <v>981</v>
      </c>
      <c r="J95" s="25">
        <v>221</v>
      </c>
      <c r="K95" s="137">
        <v>25</v>
      </c>
      <c r="M95">
        <v>1862</v>
      </c>
      <c r="P95">
        <v>2109</v>
      </c>
      <c r="Q95">
        <v>2454</v>
      </c>
      <c r="R95">
        <v>1227</v>
      </c>
      <c r="S95">
        <v>981</v>
      </c>
      <c r="T95">
        <v>221</v>
      </c>
      <c r="U95">
        <v>25</v>
      </c>
    </row>
    <row r="96" spans="1:21" x14ac:dyDescent="0.25">
      <c r="A96" s="329">
        <v>1867</v>
      </c>
      <c r="B96" s="176">
        <f t="shared" si="38"/>
        <v>7354</v>
      </c>
      <c r="C96" s="176">
        <v>0</v>
      </c>
      <c r="D96" s="176"/>
      <c r="E96" s="176"/>
      <c r="F96" s="176">
        <v>1735</v>
      </c>
      <c r="G96" s="176">
        <v>2809</v>
      </c>
      <c r="H96" s="176">
        <v>1405</v>
      </c>
      <c r="I96" s="176">
        <v>1124</v>
      </c>
      <c r="J96" s="25">
        <v>252</v>
      </c>
      <c r="K96" s="137">
        <v>29</v>
      </c>
      <c r="M96">
        <v>1867</v>
      </c>
      <c r="P96">
        <v>1735</v>
      </c>
      <c r="Q96">
        <v>2809</v>
      </c>
      <c r="R96">
        <v>1405</v>
      </c>
      <c r="S96">
        <v>1124</v>
      </c>
      <c r="T96">
        <v>252</v>
      </c>
      <c r="U96">
        <v>29</v>
      </c>
    </row>
    <row r="97" spans="1:21" x14ac:dyDescent="0.25">
      <c r="A97" s="329">
        <v>1872</v>
      </c>
      <c r="B97" s="176">
        <f t="shared" si="38"/>
        <v>6129</v>
      </c>
      <c r="C97" s="176">
        <v>0</v>
      </c>
      <c r="D97" s="176"/>
      <c r="E97" s="176"/>
      <c r="F97" s="176">
        <v>1858</v>
      </c>
      <c r="G97" s="176">
        <v>2135</v>
      </c>
      <c r="H97" s="176">
        <v>1068</v>
      </c>
      <c r="I97" s="176">
        <v>854</v>
      </c>
      <c r="J97" s="25">
        <v>192</v>
      </c>
      <c r="K97" s="137">
        <v>22</v>
      </c>
      <c r="M97">
        <v>1872</v>
      </c>
      <c r="P97">
        <v>1858</v>
      </c>
      <c r="Q97">
        <v>2135</v>
      </c>
      <c r="R97">
        <v>1068</v>
      </c>
      <c r="S97">
        <v>854</v>
      </c>
      <c r="T97">
        <v>192</v>
      </c>
      <c r="U97">
        <v>22</v>
      </c>
    </row>
    <row r="98" spans="1:21" x14ac:dyDescent="0.25">
      <c r="A98" s="329">
        <v>1877</v>
      </c>
      <c r="B98" s="176">
        <f t="shared" si="38"/>
        <v>8246</v>
      </c>
      <c r="C98" s="176">
        <v>0</v>
      </c>
      <c r="D98" s="176"/>
      <c r="E98" s="176"/>
      <c r="F98" s="176">
        <v>2593</v>
      </c>
      <c r="G98" s="176">
        <v>2826</v>
      </c>
      <c r="H98" s="176">
        <v>1413</v>
      </c>
      <c r="I98" s="176">
        <v>1131</v>
      </c>
      <c r="J98" s="25">
        <v>254</v>
      </c>
      <c r="K98" s="137">
        <v>29</v>
      </c>
      <c r="M98">
        <v>1877</v>
      </c>
      <c r="P98">
        <v>2593</v>
      </c>
      <c r="Q98">
        <v>2826</v>
      </c>
      <c r="R98">
        <v>1413</v>
      </c>
      <c r="S98">
        <v>1131</v>
      </c>
      <c r="T98">
        <v>254</v>
      </c>
      <c r="U98">
        <v>29</v>
      </c>
    </row>
    <row r="99" spans="1:21" x14ac:dyDescent="0.25">
      <c r="A99" s="329">
        <v>1882</v>
      </c>
      <c r="B99" s="176">
        <f t="shared" si="38"/>
        <v>8253</v>
      </c>
      <c r="C99" s="176">
        <v>0</v>
      </c>
      <c r="D99" s="176"/>
      <c r="E99" s="176"/>
      <c r="F99" s="176">
        <v>1881</v>
      </c>
      <c r="G99" s="176">
        <v>3186</v>
      </c>
      <c r="H99" s="176">
        <v>1593</v>
      </c>
      <c r="I99" s="176">
        <v>1274</v>
      </c>
      <c r="J99" s="25">
        <v>287</v>
      </c>
      <c r="K99" s="137">
        <v>32</v>
      </c>
      <c r="M99">
        <v>1882</v>
      </c>
      <c r="P99">
        <v>1881</v>
      </c>
      <c r="Q99">
        <v>3186</v>
      </c>
      <c r="R99">
        <v>1593</v>
      </c>
      <c r="S99">
        <v>1274</v>
      </c>
      <c r="T99">
        <v>287</v>
      </c>
      <c r="U99">
        <v>32</v>
      </c>
    </row>
    <row r="100" spans="1:21" x14ac:dyDescent="0.25">
      <c r="A100" s="329">
        <v>1887</v>
      </c>
      <c r="B100" s="176">
        <f t="shared" si="38"/>
        <v>9813</v>
      </c>
      <c r="C100" s="176">
        <v>0</v>
      </c>
      <c r="D100" s="176"/>
      <c r="E100" s="176">
        <v>353</v>
      </c>
      <c r="F100" s="176">
        <v>3153</v>
      </c>
      <c r="G100" s="176">
        <v>3153</v>
      </c>
      <c r="H100" s="176">
        <v>1577</v>
      </c>
      <c r="I100" s="176">
        <v>1261</v>
      </c>
      <c r="J100" s="25">
        <v>284</v>
      </c>
      <c r="K100" s="137">
        <v>32</v>
      </c>
      <c r="M100">
        <v>1887</v>
      </c>
      <c r="O100">
        <v>353</v>
      </c>
      <c r="P100">
        <v>3153</v>
      </c>
      <c r="Q100">
        <v>3153</v>
      </c>
      <c r="R100">
        <v>1577</v>
      </c>
      <c r="S100">
        <v>1261</v>
      </c>
      <c r="T100">
        <v>284</v>
      </c>
      <c r="U100">
        <v>32</v>
      </c>
    </row>
    <row r="101" spans="1:21" x14ac:dyDescent="0.25">
      <c r="A101" s="329">
        <v>1892</v>
      </c>
      <c r="B101" s="176">
        <f t="shared" si="38"/>
        <v>8668</v>
      </c>
      <c r="C101" s="176">
        <v>0</v>
      </c>
      <c r="D101" s="176"/>
      <c r="E101" s="176"/>
      <c r="F101" s="176">
        <v>2102</v>
      </c>
      <c r="G101" s="176">
        <v>3283</v>
      </c>
      <c r="H101" s="176">
        <v>1641</v>
      </c>
      <c r="I101" s="176">
        <v>1313</v>
      </c>
      <c r="J101" s="25">
        <v>296</v>
      </c>
      <c r="K101" s="137">
        <v>33</v>
      </c>
      <c r="M101">
        <v>1892</v>
      </c>
      <c r="P101">
        <v>2102</v>
      </c>
      <c r="Q101">
        <v>3283</v>
      </c>
      <c r="R101">
        <v>1641</v>
      </c>
      <c r="S101">
        <v>1313</v>
      </c>
      <c r="T101">
        <v>296</v>
      </c>
      <c r="U101">
        <v>33</v>
      </c>
    </row>
    <row r="102" spans="1:21" x14ac:dyDescent="0.25">
      <c r="A102" s="329">
        <v>1897</v>
      </c>
      <c r="B102" s="176">
        <f t="shared" si="38"/>
        <v>8383</v>
      </c>
      <c r="C102" s="176">
        <v>0</v>
      </c>
      <c r="D102" s="176"/>
      <c r="E102" s="176"/>
      <c r="F102" s="176">
        <v>2113</v>
      </c>
      <c r="G102" s="176">
        <v>3135</v>
      </c>
      <c r="H102" s="176">
        <v>1567</v>
      </c>
      <c r="I102" s="176">
        <v>1254</v>
      </c>
      <c r="J102" s="25">
        <v>282</v>
      </c>
      <c r="K102" s="137">
        <v>32</v>
      </c>
      <c r="M102">
        <v>1897</v>
      </c>
      <c r="P102">
        <v>2113</v>
      </c>
      <c r="Q102">
        <v>3135</v>
      </c>
      <c r="R102">
        <v>1567</v>
      </c>
      <c r="S102">
        <v>1254</v>
      </c>
      <c r="T102">
        <v>282</v>
      </c>
      <c r="U102">
        <v>32</v>
      </c>
    </row>
    <row r="103" spans="1:21" x14ac:dyDescent="0.25">
      <c r="A103" s="329">
        <v>1902</v>
      </c>
      <c r="B103" s="176">
        <f t="shared" si="38"/>
        <v>9395</v>
      </c>
      <c r="C103" s="176">
        <v>0</v>
      </c>
      <c r="D103" s="176"/>
      <c r="E103" s="176"/>
      <c r="F103" s="176">
        <v>2672</v>
      </c>
      <c r="G103" s="176">
        <v>3361</v>
      </c>
      <c r="H103" s="176">
        <v>1681</v>
      </c>
      <c r="I103" s="176">
        <v>1344</v>
      </c>
      <c r="J103" s="25">
        <v>303</v>
      </c>
      <c r="K103" s="137">
        <v>34</v>
      </c>
      <c r="M103">
        <v>1902</v>
      </c>
      <c r="P103">
        <v>2672</v>
      </c>
      <c r="Q103">
        <v>3361</v>
      </c>
      <c r="R103">
        <v>1681</v>
      </c>
      <c r="S103">
        <v>1344</v>
      </c>
      <c r="T103">
        <v>303</v>
      </c>
      <c r="U103">
        <v>34</v>
      </c>
    </row>
    <row r="104" spans="1:21" x14ac:dyDescent="0.25">
      <c r="A104" s="340">
        <v>1907</v>
      </c>
      <c r="B104" s="176">
        <f t="shared" si="38"/>
        <v>9587</v>
      </c>
      <c r="C104" s="176">
        <v>0</v>
      </c>
      <c r="D104" s="176"/>
      <c r="E104" s="176"/>
      <c r="F104" s="176">
        <v>2379</v>
      </c>
      <c r="G104" s="176">
        <v>3604</v>
      </c>
      <c r="H104" s="176">
        <v>1802</v>
      </c>
      <c r="I104" s="176">
        <v>1441</v>
      </c>
      <c r="J104" s="25">
        <v>324</v>
      </c>
      <c r="K104" s="137">
        <v>37</v>
      </c>
      <c r="M104">
        <v>1907</v>
      </c>
      <c r="P104">
        <v>2379</v>
      </c>
      <c r="Q104">
        <v>3604</v>
      </c>
      <c r="R104">
        <v>1802</v>
      </c>
      <c r="S104">
        <v>1441</v>
      </c>
      <c r="T104">
        <v>324</v>
      </c>
      <c r="U104">
        <v>37</v>
      </c>
    </row>
    <row r="105" spans="1:21" x14ac:dyDescent="0.25">
      <c r="A105" s="329">
        <v>1912</v>
      </c>
      <c r="B105" s="176">
        <f t="shared" si="38"/>
        <v>9899</v>
      </c>
      <c r="C105" s="176">
        <v>0</v>
      </c>
      <c r="D105" s="176"/>
      <c r="E105" s="176"/>
      <c r="F105" s="176">
        <v>2900</v>
      </c>
      <c r="G105" s="176">
        <v>3499</v>
      </c>
      <c r="H105" s="176">
        <v>1750</v>
      </c>
      <c r="I105" s="176">
        <v>1400</v>
      </c>
      <c r="J105" s="25">
        <v>315</v>
      </c>
      <c r="K105" s="137">
        <v>35</v>
      </c>
      <c r="M105">
        <v>1912</v>
      </c>
      <c r="P105">
        <v>2900</v>
      </c>
      <c r="Q105">
        <v>3499</v>
      </c>
      <c r="R105">
        <v>1750</v>
      </c>
      <c r="S105">
        <v>1400</v>
      </c>
      <c r="T105">
        <v>315</v>
      </c>
      <c r="U105">
        <v>35</v>
      </c>
    </row>
    <row r="106" spans="1:21" x14ac:dyDescent="0.25">
      <c r="A106" s="329">
        <v>1922</v>
      </c>
      <c r="B106" s="176">
        <f t="shared" si="38"/>
        <v>9242</v>
      </c>
      <c r="C106" s="176">
        <v>0</v>
      </c>
      <c r="D106" s="176"/>
      <c r="E106" s="176">
        <v>734</v>
      </c>
      <c r="F106" s="176">
        <v>2836</v>
      </c>
      <c r="G106" s="176">
        <v>2836</v>
      </c>
      <c r="H106" s="176">
        <v>1418</v>
      </c>
      <c r="I106" s="176">
        <v>1134</v>
      </c>
      <c r="J106" s="25">
        <v>255</v>
      </c>
      <c r="K106" s="137">
        <v>29</v>
      </c>
      <c r="M106">
        <v>1922</v>
      </c>
      <c r="O106">
        <v>734</v>
      </c>
      <c r="P106">
        <v>2836</v>
      </c>
      <c r="Q106">
        <v>2836</v>
      </c>
      <c r="R106">
        <v>1418</v>
      </c>
      <c r="S106">
        <v>1134</v>
      </c>
      <c r="T106">
        <v>255</v>
      </c>
      <c r="U106">
        <v>29</v>
      </c>
    </row>
    <row r="107" spans="1:21" x14ac:dyDescent="0.25">
      <c r="A107" s="329">
        <v>1927</v>
      </c>
      <c r="B107" s="176">
        <f t="shared" si="38"/>
        <v>9756</v>
      </c>
      <c r="C107" s="176">
        <v>0</v>
      </c>
      <c r="D107" s="176"/>
      <c r="E107" s="176">
        <v>1248</v>
      </c>
      <c r="F107" s="176">
        <v>2836</v>
      </c>
      <c r="G107" s="176">
        <v>2836</v>
      </c>
      <c r="H107" s="176">
        <v>1418</v>
      </c>
      <c r="I107" s="176">
        <v>1134</v>
      </c>
      <c r="J107" s="25">
        <v>255</v>
      </c>
      <c r="K107" s="137">
        <v>29</v>
      </c>
      <c r="M107">
        <v>1927</v>
      </c>
      <c r="O107">
        <v>1248</v>
      </c>
      <c r="P107">
        <v>2836</v>
      </c>
      <c r="Q107">
        <v>2836</v>
      </c>
      <c r="R107">
        <v>1418</v>
      </c>
      <c r="S107">
        <v>1134</v>
      </c>
      <c r="T107">
        <v>255</v>
      </c>
      <c r="U107">
        <v>29</v>
      </c>
    </row>
    <row r="108" spans="1:21" x14ac:dyDescent="0.25">
      <c r="A108" s="329">
        <v>1932</v>
      </c>
      <c r="B108" s="176">
        <f t="shared" si="38"/>
        <v>10164</v>
      </c>
      <c r="C108" s="176">
        <v>0</v>
      </c>
      <c r="D108" s="176"/>
      <c r="E108" s="176">
        <v>2190</v>
      </c>
      <c r="F108" s="176">
        <v>2658</v>
      </c>
      <c r="G108" s="176">
        <v>2658</v>
      </c>
      <c r="H108" s="176">
        <v>1329</v>
      </c>
      <c r="I108" s="176">
        <v>1063</v>
      </c>
      <c r="J108" s="25">
        <v>239</v>
      </c>
      <c r="K108" s="137">
        <v>27</v>
      </c>
      <c r="M108">
        <v>1932</v>
      </c>
      <c r="O108">
        <v>2190</v>
      </c>
      <c r="P108">
        <v>2658</v>
      </c>
      <c r="Q108">
        <v>2658</v>
      </c>
      <c r="R108">
        <v>1329</v>
      </c>
      <c r="S108">
        <v>1063</v>
      </c>
      <c r="T108">
        <v>239</v>
      </c>
      <c r="U108">
        <v>27</v>
      </c>
    </row>
    <row r="109" spans="1:21" x14ac:dyDescent="0.25">
      <c r="A109" s="329">
        <v>1937</v>
      </c>
      <c r="B109" s="176">
        <f t="shared" si="38"/>
        <v>10451</v>
      </c>
      <c r="C109" s="176">
        <v>0</v>
      </c>
      <c r="D109" s="176">
        <v>599</v>
      </c>
      <c r="E109" s="176">
        <v>2463</v>
      </c>
      <c r="F109" s="176">
        <v>2463</v>
      </c>
      <c r="G109" s="176">
        <v>2463</v>
      </c>
      <c r="H109" s="176">
        <v>1231</v>
      </c>
      <c r="I109" s="176">
        <v>985</v>
      </c>
      <c r="J109" s="25">
        <v>222</v>
      </c>
      <c r="K109" s="137">
        <v>25</v>
      </c>
      <c r="M109">
        <v>1937</v>
      </c>
      <c r="N109">
        <v>599</v>
      </c>
      <c r="O109">
        <v>2463</v>
      </c>
      <c r="P109">
        <v>2463</v>
      </c>
      <c r="Q109">
        <v>2463</v>
      </c>
      <c r="R109">
        <v>1231</v>
      </c>
      <c r="S109">
        <v>985</v>
      </c>
      <c r="T109">
        <v>222</v>
      </c>
      <c r="U109">
        <v>25</v>
      </c>
    </row>
    <row r="110" spans="1:21" x14ac:dyDescent="0.25">
      <c r="A110" s="378">
        <v>1942</v>
      </c>
      <c r="B110" s="176">
        <f t="shared" si="38"/>
        <v>14521</v>
      </c>
      <c r="C110" s="176">
        <v>0</v>
      </c>
      <c r="D110" s="176"/>
      <c r="E110" s="176">
        <v>354</v>
      </c>
      <c r="F110" s="176">
        <v>4722</v>
      </c>
      <c r="G110" s="176">
        <v>4722</v>
      </c>
      <c r="H110" s="176">
        <v>2361</v>
      </c>
      <c r="I110" s="176">
        <v>1889</v>
      </c>
      <c r="J110" s="176">
        <v>425</v>
      </c>
      <c r="K110" s="137">
        <v>48</v>
      </c>
      <c r="M110">
        <v>1942</v>
      </c>
      <c r="O110">
        <v>354</v>
      </c>
      <c r="P110">
        <v>4722</v>
      </c>
      <c r="Q110">
        <v>4722</v>
      </c>
      <c r="R110">
        <v>2361</v>
      </c>
      <c r="S110">
        <v>1889</v>
      </c>
      <c r="T110">
        <v>425</v>
      </c>
      <c r="U110">
        <v>48</v>
      </c>
    </row>
    <row r="111" spans="1:21" x14ac:dyDescent="0.25">
      <c r="A111" s="329">
        <v>1947</v>
      </c>
      <c r="B111" s="176">
        <f t="shared" si="38"/>
        <v>9931</v>
      </c>
      <c r="C111" s="176">
        <v>0</v>
      </c>
      <c r="D111" s="176">
        <v>1093</v>
      </c>
      <c r="E111" s="176">
        <v>2209</v>
      </c>
      <c r="F111" s="176">
        <v>2210</v>
      </c>
      <c r="G111" s="176">
        <v>2209</v>
      </c>
      <c r="H111" s="176">
        <v>1105</v>
      </c>
      <c r="I111" s="176">
        <v>884</v>
      </c>
      <c r="J111" s="25">
        <v>198</v>
      </c>
      <c r="K111" s="137">
        <v>23</v>
      </c>
      <c r="M111">
        <v>1947</v>
      </c>
      <c r="N111">
        <v>1093</v>
      </c>
      <c r="O111">
        <v>2209</v>
      </c>
      <c r="P111">
        <v>2210</v>
      </c>
      <c r="Q111">
        <v>2209</v>
      </c>
      <c r="R111">
        <v>1105</v>
      </c>
      <c r="S111">
        <v>884</v>
      </c>
      <c r="T111">
        <v>198</v>
      </c>
      <c r="U111">
        <v>23</v>
      </c>
    </row>
    <row r="112" spans="1:21" x14ac:dyDescent="0.25">
      <c r="A112" s="440">
        <v>1952</v>
      </c>
      <c r="B112" s="176">
        <f t="shared" ref="B112:B113" si="39">SUM(C112:K112)</f>
        <v>8855</v>
      </c>
      <c r="C112" s="176">
        <v>0</v>
      </c>
      <c r="D112" s="176"/>
      <c r="E112" s="176">
        <v>1860</v>
      </c>
      <c r="F112" s="176">
        <v>2331</v>
      </c>
      <c r="G112" s="176">
        <v>2332</v>
      </c>
      <c r="H112" s="176">
        <v>1166</v>
      </c>
      <c r="I112" s="176">
        <v>932</v>
      </c>
      <c r="J112" s="25">
        <v>210</v>
      </c>
      <c r="K112" s="137">
        <v>24</v>
      </c>
      <c r="M112">
        <v>1952</v>
      </c>
      <c r="O112">
        <v>1860</v>
      </c>
      <c r="P112">
        <v>2331</v>
      </c>
      <c r="Q112">
        <v>2332</v>
      </c>
      <c r="R112">
        <v>1166</v>
      </c>
      <c r="S112">
        <v>932</v>
      </c>
      <c r="T112">
        <v>210</v>
      </c>
      <c r="U112">
        <v>24</v>
      </c>
    </row>
    <row r="113" spans="1:21" x14ac:dyDescent="0.25">
      <c r="A113" s="440">
        <v>1957</v>
      </c>
      <c r="B113" s="176">
        <f t="shared" si="39"/>
        <v>11730</v>
      </c>
      <c r="C113" s="176">
        <v>0</v>
      </c>
      <c r="D113" s="176">
        <v>1013</v>
      </c>
      <c r="E113" s="176">
        <v>2680</v>
      </c>
      <c r="F113" s="176">
        <v>2678</v>
      </c>
      <c r="G113" s="176">
        <v>2680</v>
      </c>
      <c r="H113" s="176">
        <v>1339</v>
      </c>
      <c r="I113" s="176">
        <v>1072</v>
      </c>
      <c r="J113" s="25">
        <v>241</v>
      </c>
      <c r="K113" s="137">
        <v>27</v>
      </c>
      <c r="M113">
        <v>1957</v>
      </c>
      <c r="N113">
        <v>1013</v>
      </c>
      <c r="O113">
        <v>2680</v>
      </c>
      <c r="P113">
        <v>2678</v>
      </c>
      <c r="Q113">
        <v>2680</v>
      </c>
      <c r="R113">
        <v>1339</v>
      </c>
      <c r="S113">
        <v>1072</v>
      </c>
      <c r="T113">
        <v>241</v>
      </c>
      <c r="U113">
        <v>27</v>
      </c>
    </row>
    <row r="114" spans="1:21" x14ac:dyDescent="0.25">
      <c r="A114" s="277"/>
      <c r="B114" s="176"/>
      <c r="C114" s="176"/>
      <c r="D114" s="176"/>
      <c r="E114" s="176"/>
      <c r="F114" s="176"/>
      <c r="G114" s="176"/>
      <c r="H114" s="176"/>
      <c r="I114" s="176"/>
      <c r="J114" s="25"/>
      <c r="K114" s="137"/>
      <c r="L114" s="330">
        <f>SUM(B84:B114)</f>
        <v>227642</v>
      </c>
    </row>
    <row r="115" spans="1:21" x14ac:dyDescent="0.25">
      <c r="A115" s="594"/>
      <c r="B115" s="557" t="s">
        <v>117</v>
      </c>
      <c r="C115" s="557" t="s">
        <v>240</v>
      </c>
      <c r="D115" s="558"/>
      <c r="E115" s="558"/>
      <c r="F115" s="558"/>
      <c r="G115" s="558"/>
      <c r="H115" s="558"/>
      <c r="I115" s="558"/>
      <c r="J115" s="558"/>
      <c r="K115" s="563"/>
    </row>
    <row r="116" spans="1:21" x14ac:dyDescent="0.25">
      <c r="A116" s="595"/>
      <c r="B116" s="508"/>
      <c r="C116" s="508"/>
      <c r="D116" s="508"/>
      <c r="E116" s="508"/>
      <c r="F116" s="508"/>
      <c r="G116" s="508"/>
      <c r="H116" s="508"/>
      <c r="I116" s="508"/>
      <c r="J116" s="508"/>
      <c r="K116" s="564"/>
    </row>
    <row r="117" spans="1:21" x14ac:dyDescent="0.25">
      <c r="A117" s="273"/>
      <c r="B117" s="520"/>
      <c r="C117" s="12" t="s">
        <v>50</v>
      </c>
      <c r="D117" s="11" t="s">
        <v>41</v>
      </c>
      <c r="E117" s="11" t="s">
        <v>42</v>
      </c>
      <c r="F117" s="11" t="s">
        <v>43</v>
      </c>
      <c r="G117" s="11" t="s">
        <v>44</v>
      </c>
      <c r="H117" s="11" t="s">
        <v>45</v>
      </c>
      <c r="I117" s="11" t="s">
        <v>46</v>
      </c>
      <c r="J117" s="11" t="s">
        <v>47</v>
      </c>
      <c r="K117" s="155" t="s">
        <v>48</v>
      </c>
    </row>
    <row r="118" spans="1:21" ht="2.25" customHeight="1" x14ac:dyDescent="0.25">
      <c r="A118" s="112" t="s">
        <v>594</v>
      </c>
      <c r="B118" s="54"/>
      <c r="C118" s="54"/>
      <c r="D118" s="54" t="s">
        <v>209</v>
      </c>
      <c r="E118" s="65" t="s">
        <v>121</v>
      </c>
      <c r="F118" s="65" t="s">
        <v>122</v>
      </c>
      <c r="G118" s="65" t="s">
        <v>123</v>
      </c>
      <c r="H118" s="178" t="s">
        <v>124</v>
      </c>
      <c r="I118" s="66" t="s">
        <v>125</v>
      </c>
      <c r="J118" s="66" t="s">
        <v>126</v>
      </c>
      <c r="K118" s="179" t="s">
        <v>127</v>
      </c>
      <c r="M118" t="s">
        <v>594</v>
      </c>
      <c r="N118" t="s">
        <v>209</v>
      </c>
      <c r="O118" t="s">
        <v>121</v>
      </c>
      <c r="P118" t="s">
        <v>122</v>
      </c>
      <c r="Q118" t="s">
        <v>123</v>
      </c>
      <c r="R118" t="s">
        <v>124</v>
      </c>
      <c r="S118" t="s">
        <v>125</v>
      </c>
      <c r="T118" t="s">
        <v>126</v>
      </c>
      <c r="U118" t="s">
        <v>127</v>
      </c>
    </row>
    <row r="119" spans="1:21" x14ac:dyDescent="0.25">
      <c r="A119" s="277">
        <v>1872</v>
      </c>
      <c r="B119" s="176">
        <f>SUM(C119:K119)</f>
        <v>1741</v>
      </c>
      <c r="C119" s="176">
        <v>0</v>
      </c>
      <c r="D119" s="176"/>
      <c r="E119" s="176"/>
      <c r="F119" s="176">
        <v>248</v>
      </c>
      <c r="G119" s="176">
        <v>438</v>
      </c>
      <c r="H119" s="176">
        <v>370</v>
      </c>
      <c r="I119" s="25">
        <v>484</v>
      </c>
      <c r="J119" s="25">
        <v>179</v>
      </c>
      <c r="K119" s="137">
        <v>22</v>
      </c>
      <c r="L119" t="e">
        <f>s</f>
        <v>#NAME?</v>
      </c>
      <c r="M119">
        <v>1872</v>
      </c>
      <c r="P119">
        <v>248</v>
      </c>
      <c r="Q119">
        <v>438</v>
      </c>
      <c r="R119">
        <v>370</v>
      </c>
      <c r="S119">
        <v>484</v>
      </c>
      <c r="T119">
        <v>179</v>
      </c>
      <c r="U119">
        <v>22</v>
      </c>
    </row>
    <row r="120" spans="1:21" x14ac:dyDescent="0.25">
      <c r="A120" s="277">
        <v>1882</v>
      </c>
      <c r="B120" s="176">
        <f>SUM(C120:K120)</f>
        <v>2677</v>
      </c>
      <c r="C120" s="176">
        <v>0</v>
      </c>
      <c r="D120" s="176"/>
      <c r="E120" s="176"/>
      <c r="F120" s="176">
        <v>334</v>
      </c>
      <c r="G120" s="176">
        <v>692</v>
      </c>
      <c r="H120" s="176">
        <v>512</v>
      </c>
      <c r="I120" s="25">
        <v>820</v>
      </c>
      <c r="J120" s="25">
        <v>287</v>
      </c>
      <c r="K120" s="137">
        <v>32</v>
      </c>
      <c r="M120">
        <v>1882</v>
      </c>
      <c r="P120">
        <v>334</v>
      </c>
      <c r="Q120">
        <v>692</v>
      </c>
      <c r="R120">
        <v>512</v>
      </c>
      <c r="S120">
        <v>820</v>
      </c>
      <c r="T120">
        <v>287</v>
      </c>
      <c r="U120">
        <v>32</v>
      </c>
    </row>
    <row r="121" spans="1:21" x14ac:dyDescent="0.25">
      <c r="A121" s="277">
        <v>1892</v>
      </c>
      <c r="B121" s="176">
        <f>SUM(C121:K121)</f>
        <v>2553</v>
      </c>
      <c r="C121" s="176">
        <v>0</v>
      </c>
      <c r="D121" s="176"/>
      <c r="E121" s="176"/>
      <c r="F121" s="176">
        <v>297</v>
      </c>
      <c r="G121" s="176">
        <v>551</v>
      </c>
      <c r="H121" s="176">
        <v>486</v>
      </c>
      <c r="I121" s="25">
        <v>890</v>
      </c>
      <c r="J121" s="25">
        <v>296</v>
      </c>
      <c r="K121" s="137">
        <v>33</v>
      </c>
      <c r="M121">
        <v>1892</v>
      </c>
      <c r="P121">
        <v>297</v>
      </c>
      <c r="Q121">
        <v>551</v>
      </c>
      <c r="R121">
        <v>486</v>
      </c>
      <c r="S121">
        <v>890</v>
      </c>
      <c r="T121">
        <v>296</v>
      </c>
      <c r="U121">
        <v>33</v>
      </c>
    </row>
    <row r="122" spans="1:21" x14ac:dyDescent="0.25">
      <c r="A122" s="287">
        <v>1897</v>
      </c>
      <c r="B122" s="176">
        <f>SUM(C122:K122)</f>
        <v>2390</v>
      </c>
      <c r="C122" s="176">
        <v>0</v>
      </c>
      <c r="D122" s="176"/>
      <c r="E122" s="176"/>
      <c r="F122" s="176">
        <v>301</v>
      </c>
      <c r="G122" s="176">
        <v>523</v>
      </c>
      <c r="H122" s="176">
        <v>464</v>
      </c>
      <c r="I122" s="25">
        <v>789</v>
      </c>
      <c r="J122" s="25">
        <v>281</v>
      </c>
      <c r="K122" s="137">
        <v>32</v>
      </c>
      <c r="M122">
        <v>1897</v>
      </c>
      <c r="P122">
        <v>301</v>
      </c>
      <c r="Q122">
        <v>523</v>
      </c>
      <c r="R122">
        <v>464</v>
      </c>
      <c r="S122">
        <v>789</v>
      </c>
      <c r="T122">
        <v>281</v>
      </c>
      <c r="U122">
        <v>32</v>
      </c>
    </row>
    <row r="123" spans="1:21" x14ac:dyDescent="0.25">
      <c r="A123" s="340">
        <v>1907</v>
      </c>
      <c r="B123" s="176">
        <f>SUM(C123:K123)</f>
        <v>2612</v>
      </c>
      <c r="C123" s="176">
        <v>0</v>
      </c>
      <c r="D123" s="176"/>
      <c r="E123" s="176"/>
      <c r="F123" s="176">
        <v>316</v>
      </c>
      <c r="G123" s="176">
        <v>542</v>
      </c>
      <c r="H123" s="176">
        <v>521</v>
      </c>
      <c r="I123" s="25">
        <v>875</v>
      </c>
      <c r="J123" s="25">
        <v>323</v>
      </c>
      <c r="K123" s="137">
        <v>35</v>
      </c>
      <c r="M123">
        <v>1907</v>
      </c>
      <c r="P123">
        <v>316</v>
      </c>
      <c r="Q123">
        <v>542</v>
      </c>
      <c r="R123">
        <v>521</v>
      </c>
      <c r="S123">
        <v>875</v>
      </c>
      <c r="T123">
        <v>323</v>
      </c>
      <c r="U123">
        <v>35</v>
      </c>
    </row>
    <row r="124" spans="1:21" x14ac:dyDescent="0.25">
      <c r="A124" s="277">
        <v>1912</v>
      </c>
      <c r="B124" s="176">
        <f t="shared" ref="B124:B127" si="40">SUM(C124:K124)</f>
        <v>3089</v>
      </c>
      <c r="C124" s="176">
        <v>0</v>
      </c>
      <c r="D124" s="176"/>
      <c r="E124" s="176"/>
      <c r="F124" s="176">
        <v>456</v>
      </c>
      <c r="G124" s="176">
        <v>834</v>
      </c>
      <c r="H124" s="176">
        <v>516</v>
      </c>
      <c r="I124" s="25">
        <v>933</v>
      </c>
      <c r="J124" s="25">
        <v>315</v>
      </c>
      <c r="K124" s="137">
        <v>35</v>
      </c>
      <c r="M124">
        <v>1912</v>
      </c>
      <c r="P124">
        <v>456</v>
      </c>
      <c r="Q124">
        <v>834</v>
      </c>
      <c r="R124">
        <v>516</v>
      </c>
      <c r="S124">
        <v>933</v>
      </c>
      <c r="T124">
        <v>315</v>
      </c>
      <c r="U124">
        <v>35</v>
      </c>
    </row>
    <row r="125" spans="1:21" x14ac:dyDescent="0.25">
      <c r="A125" s="277">
        <v>1922</v>
      </c>
      <c r="B125" s="176">
        <f t="shared" si="40"/>
        <v>2587</v>
      </c>
      <c r="C125" s="176">
        <v>0</v>
      </c>
      <c r="D125" s="176"/>
      <c r="E125" s="176">
        <v>85</v>
      </c>
      <c r="F125" s="176">
        <v>359</v>
      </c>
      <c r="G125" s="176">
        <v>701</v>
      </c>
      <c r="H125" s="176">
        <v>455</v>
      </c>
      <c r="I125" s="25">
        <v>713</v>
      </c>
      <c r="J125" s="25">
        <v>245</v>
      </c>
      <c r="K125" s="137">
        <v>29</v>
      </c>
      <c r="M125">
        <v>1922</v>
      </c>
      <c r="O125">
        <v>85</v>
      </c>
      <c r="P125">
        <v>359</v>
      </c>
      <c r="Q125">
        <v>701</v>
      </c>
      <c r="R125">
        <v>455</v>
      </c>
      <c r="S125">
        <v>713</v>
      </c>
      <c r="T125">
        <v>245</v>
      </c>
      <c r="U125">
        <v>29</v>
      </c>
    </row>
    <row r="126" spans="1:21" x14ac:dyDescent="0.25">
      <c r="A126" s="277">
        <v>1927</v>
      </c>
      <c r="B126" s="176">
        <f t="shared" si="40"/>
        <v>2519</v>
      </c>
      <c r="C126" s="176">
        <v>0</v>
      </c>
      <c r="D126" s="176"/>
      <c r="E126" s="176">
        <v>121</v>
      </c>
      <c r="F126" s="176">
        <v>351</v>
      </c>
      <c r="G126" s="176">
        <v>634</v>
      </c>
      <c r="H126" s="176">
        <v>345</v>
      </c>
      <c r="I126" s="25">
        <v>793</v>
      </c>
      <c r="J126" s="25">
        <v>246</v>
      </c>
      <c r="K126" s="137">
        <v>29</v>
      </c>
      <c r="M126">
        <v>1927</v>
      </c>
      <c r="O126">
        <v>121</v>
      </c>
      <c r="P126">
        <v>351</v>
      </c>
      <c r="Q126">
        <v>634</v>
      </c>
      <c r="R126">
        <v>345</v>
      </c>
      <c r="S126">
        <v>793</v>
      </c>
      <c r="T126">
        <v>246</v>
      </c>
      <c r="U126">
        <v>29</v>
      </c>
    </row>
    <row r="127" spans="1:21" x14ac:dyDescent="0.25">
      <c r="A127" s="277">
        <v>1932</v>
      </c>
      <c r="B127" s="176">
        <f t="shared" si="40"/>
        <v>2684</v>
      </c>
      <c r="C127" s="176">
        <v>0</v>
      </c>
      <c r="D127" s="176"/>
      <c r="E127" s="176">
        <v>261</v>
      </c>
      <c r="F127" s="176">
        <v>362</v>
      </c>
      <c r="G127" s="176">
        <v>629</v>
      </c>
      <c r="H127" s="176">
        <v>382</v>
      </c>
      <c r="I127" s="25">
        <v>789</v>
      </c>
      <c r="J127" s="25">
        <v>235</v>
      </c>
      <c r="K127" s="137">
        <v>26</v>
      </c>
      <c r="M127">
        <v>1932</v>
      </c>
      <c r="O127">
        <v>261</v>
      </c>
      <c r="P127">
        <v>362</v>
      </c>
      <c r="Q127">
        <v>629</v>
      </c>
      <c r="R127">
        <v>382</v>
      </c>
      <c r="S127">
        <v>789</v>
      </c>
      <c r="T127">
        <v>235</v>
      </c>
      <c r="U127">
        <v>26</v>
      </c>
    </row>
    <row r="128" spans="1:21" x14ac:dyDescent="0.25">
      <c r="A128" s="277">
        <v>1937</v>
      </c>
      <c r="B128" s="176">
        <f>SUM(C128:K128)</f>
        <v>2782</v>
      </c>
      <c r="C128" s="176">
        <v>0</v>
      </c>
      <c r="D128" s="176">
        <v>82</v>
      </c>
      <c r="E128" s="176">
        <v>327</v>
      </c>
      <c r="F128" s="176">
        <v>374</v>
      </c>
      <c r="G128" s="176">
        <v>641</v>
      </c>
      <c r="H128" s="176">
        <v>354</v>
      </c>
      <c r="I128" s="25">
        <v>762</v>
      </c>
      <c r="J128" s="25">
        <v>218</v>
      </c>
      <c r="K128" s="137">
        <v>24</v>
      </c>
      <c r="M128">
        <v>1937</v>
      </c>
      <c r="N128">
        <v>82</v>
      </c>
      <c r="O128">
        <v>327</v>
      </c>
      <c r="P128">
        <v>374</v>
      </c>
      <c r="Q128">
        <v>641</v>
      </c>
      <c r="R128">
        <v>354</v>
      </c>
      <c r="S128">
        <v>762</v>
      </c>
      <c r="T128">
        <v>218</v>
      </c>
      <c r="U128">
        <v>24</v>
      </c>
    </row>
    <row r="129" spans="1:21" x14ac:dyDescent="0.25">
      <c r="A129" s="440">
        <v>1942</v>
      </c>
      <c r="B129" s="176">
        <f>SUM(C129:K129)</f>
        <v>4283</v>
      </c>
      <c r="C129" s="176">
        <v>0</v>
      </c>
      <c r="D129" s="176"/>
      <c r="E129" s="176">
        <v>65</v>
      </c>
      <c r="F129" s="176">
        <v>891</v>
      </c>
      <c r="G129" s="176">
        <v>979</v>
      </c>
      <c r="H129" s="176">
        <v>718</v>
      </c>
      <c r="I129" s="176">
        <v>1158</v>
      </c>
      <c r="J129" s="176">
        <v>424</v>
      </c>
      <c r="K129" s="137">
        <v>48</v>
      </c>
      <c r="M129">
        <v>1942</v>
      </c>
      <c r="O129">
        <v>65</v>
      </c>
      <c r="P129">
        <v>891</v>
      </c>
      <c r="Q129">
        <v>979</v>
      </c>
      <c r="R129">
        <v>718</v>
      </c>
      <c r="S129">
        <v>1158</v>
      </c>
      <c r="T129">
        <v>424</v>
      </c>
      <c r="U129">
        <v>48</v>
      </c>
    </row>
    <row r="130" spans="1:21" x14ac:dyDescent="0.25">
      <c r="A130" s="440">
        <v>1947</v>
      </c>
      <c r="B130" s="176">
        <f>SUM(C130:K130)</f>
        <v>2572</v>
      </c>
      <c r="C130" s="176">
        <v>0</v>
      </c>
      <c r="D130" s="176">
        <v>191</v>
      </c>
      <c r="E130" s="176">
        <v>397</v>
      </c>
      <c r="F130" s="176">
        <v>450</v>
      </c>
      <c r="G130" s="176">
        <v>535</v>
      </c>
      <c r="H130" s="176">
        <v>337</v>
      </c>
      <c r="I130" s="25">
        <v>472</v>
      </c>
      <c r="J130" s="25">
        <v>172</v>
      </c>
      <c r="K130" s="137">
        <v>18</v>
      </c>
      <c r="M130">
        <v>1947</v>
      </c>
      <c r="N130">
        <v>191</v>
      </c>
      <c r="O130">
        <v>397</v>
      </c>
      <c r="P130">
        <v>450</v>
      </c>
      <c r="Q130">
        <v>535</v>
      </c>
      <c r="R130">
        <v>337</v>
      </c>
      <c r="S130">
        <v>472</v>
      </c>
      <c r="T130">
        <v>172</v>
      </c>
      <c r="U130">
        <v>18</v>
      </c>
    </row>
    <row r="131" spans="1:21" x14ac:dyDescent="0.25">
      <c r="A131" s="440">
        <v>1952</v>
      </c>
      <c r="B131" s="176">
        <f>SUM(C131:K131)</f>
        <v>2209</v>
      </c>
      <c r="C131" s="176"/>
      <c r="D131" s="176"/>
      <c r="E131" s="176">
        <v>280</v>
      </c>
      <c r="F131" s="176">
        <v>374</v>
      </c>
      <c r="G131" s="176">
        <v>420</v>
      </c>
      <c r="H131" s="176">
        <v>330</v>
      </c>
      <c r="I131" s="25">
        <v>572</v>
      </c>
      <c r="J131" s="25">
        <v>209</v>
      </c>
      <c r="K131" s="137">
        <v>24</v>
      </c>
      <c r="M131">
        <v>1952</v>
      </c>
      <c r="O131">
        <v>280</v>
      </c>
      <c r="P131">
        <v>374</v>
      </c>
      <c r="Q131">
        <v>420</v>
      </c>
      <c r="R131">
        <v>330</v>
      </c>
      <c r="S131">
        <v>572</v>
      </c>
      <c r="T131">
        <v>209</v>
      </c>
      <c r="U131">
        <v>24</v>
      </c>
    </row>
    <row r="132" spans="1:21" x14ac:dyDescent="0.25">
      <c r="A132" s="440">
        <v>1957</v>
      </c>
      <c r="B132" s="176">
        <f>SUM(C132:K132)</f>
        <v>2741</v>
      </c>
      <c r="C132" s="176"/>
      <c r="D132" s="176">
        <v>53</v>
      </c>
      <c r="E132" s="176">
        <v>216</v>
      </c>
      <c r="F132" s="176">
        <v>354</v>
      </c>
      <c r="G132" s="176">
        <v>690</v>
      </c>
      <c r="H132" s="176">
        <v>439</v>
      </c>
      <c r="I132" s="25">
        <v>732</v>
      </c>
      <c r="J132" s="25">
        <v>230</v>
      </c>
      <c r="K132" s="137">
        <v>27</v>
      </c>
      <c r="M132">
        <v>1957</v>
      </c>
      <c r="N132">
        <v>53</v>
      </c>
      <c r="O132">
        <v>216</v>
      </c>
      <c r="P132">
        <v>354</v>
      </c>
      <c r="Q132">
        <v>690</v>
      </c>
      <c r="R132">
        <v>439</v>
      </c>
      <c r="S132">
        <v>732</v>
      </c>
      <c r="T132">
        <v>230</v>
      </c>
      <c r="U132">
        <v>27</v>
      </c>
    </row>
    <row r="133" spans="1:21" x14ac:dyDescent="0.25">
      <c r="A133" s="277"/>
      <c r="B133" s="176"/>
      <c r="C133" s="176"/>
      <c r="D133" s="176"/>
      <c r="E133" s="176"/>
      <c r="F133" s="176"/>
      <c r="G133" s="176"/>
      <c r="H133" s="176"/>
      <c r="I133" s="25"/>
      <c r="J133" s="25"/>
      <c r="K133" s="137"/>
      <c r="L133" s="330">
        <f>SUM(B119:B133)</f>
        <v>37439</v>
      </c>
      <c r="M133">
        <v>1952</v>
      </c>
      <c r="O133">
        <v>280</v>
      </c>
      <c r="P133">
        <v>374</v>
      </c>
      <c r="Q133">
        <v>420</v>
      </c>
      <c r="R133">
        <v>330</v>
      </c>
      <c r="S133">
        <v>572</v>
      </c>
      <c r="T133">
        <v>209</v>
      </c>
      <c r="U133">
        <v>24</v>
      </c>
    </row>
    <row r="134" spans="1:21" x14ac:dyDescent="0.25">
      <c r="A134" s="594"/>
      <c r="B134" s="557" t="s">
        <v>117</v>
      </c>
      <c r="C134" s="557" t="s">
        <v>239</v>
      </c>
      <c r="D134" s="558"/>
      <c r="E134" s="558"/>
      <c r="F134" s="558"/>
      <c r="G134" s="558"/>
      <c r="H134" s="558"/>
      <c r="I134" s="558"/>
      <c r="J134" s="558"/>
      <c r="K134" s="563"/>
      <c r="M134">
        <v>1957</v>
      </c>
      <c r="N134">
        <v>53</v>
      </c>
      <c r="O134">
        <v>216</v>
      </c>
      <c r="P134">
        <v>354</v>
      </c>
      <c r="Q134">
        <v>690</v>
      </c>
      <c r="R134">
        <v>439</v>
      </c>
      <c r="S134">
        <v>732</v>
      </c>
      <c r="T134">
        <v>230</v>
      </c>
      <c r="U134">
        <v>27</v>
      </c>
    </row>
    <row r="135" spans="1:21" x14ac:dyDescent="0.25">
      <c r="A135" s="595"/>
      <c r="B135" s="508"/>
      <c r="C135" s="508"/>
      <c r="D135" s="508"/>
      <c r="E135" s="508"/>
      <c r="F135" s="508"/>
      <c r="G135" s="508"/>
      <c r="H135" s="508"/>
      <c r="I135" s="508"/>
      <c r="J135" s="508"/>
      <c r="K135" s="564"/>
    </row>
    <row r="136" spans="1:21" x14ac:dyDescent="0.25">
      <c r="A136" s="273"/>
      <c r="B136" s="520"/>
      <c r="C136" s="12" t="s">
        <v>50</v>
      </c>
      <c r="D136" s="11" t="s">
        <v>41</v>
      </c>
      <c r="E136" s="11" t="s">
        <v>42</v>
      </c>
      <c r="F136" s="11" t="s">
        <v>43</v>
      </c>
      <c r="G136" s="11" t="s">
        <v>44</v>
      </c>
      <c r="H136" s="11" t="s">
        <v>45</v>
      </c>
      <c r="I136" s="11" t="s">
        <v>46</v>
      </c>
      <c r="J136" s="11" t="s">
        <v>47</v>
      </c>
      <c r="K136" s="155" t="s">
        <v>48</v>
      </c>
    </row>
    <row r="137" spans="1:21" ht="0.6" customHeight="1" x14ac:dyDescent="0.25">
      <c r="A137" s="112"/>
      <c r="B137" s="54"/>
      <c r="C137" s="54"/>
      <c r="D137" s="54"/>
      <c r="E137" s="65" t="s">
        <v>121</v>
      </c>
      <c r="F137" s="65" t="s">
        <v>122</v>
      </c>
      <c r="G137" s="65" t="s">
        <v>123</v>
      </c>
      <c r="H137" s="178" t="s">
        <v>124</v>
      </c>
      <c r="I137" s="66" t="s">
        <v>125</v>
      </c>
      <c r="J137" s="66" t="s">
        <v>126</v>
      </c>
      <c r="K137" s="179" t="s">
        <v>127</v>
      </c>
    </row>
    <row r="138" spans="1:21" x14ac:dyDescent="0.25">
      <c r="A138" s="277">
        <v>1872</v>
      </c>
      <c r="B138" s="174">
        <f>B119/B97</f>
        <v>0.28405938978626205</v>
      </c>
      <c r="C138" s="174">
        <v>0</v>
      </c>
      <c r="D138" s="174">
        <v>0</v>
      </c>
      <c r="E138" s="174">
        <v>0</v>
      </c>
      <c r="F138" s="174">
        <f t="shared" ref="F138:K138" si="41">F119/F97</f>
        <v>0.13347685683530677</v>
      </c>
      <c r="G138" s="174">
        <f t="shared" si="41"/>
        <v>0.20515222482435597</v>
      </c>
      <c r="H138" s="174">
        <f t="shared" si="41"/>
        <v>0.34644194756554308</v>
      </c>
      <c r="I138" s="174">
        <f t="shared" si="41"/>
        <v>0.56674473067915687</v>
      </c>
      <c r="J138" s="174">
        <f t="shared" si="41"/>
        <v>0.93229166666666663</v>
      </c>
      <c r="K138" s="174">
        <f t="shared" si="41"/>
        <v>1</v>
      </c>
    </row>
    <row r="139" spans="1:21" x14ac:dyDescent="0.25">
      <c r="A139" s="277">
        <v>1882</v>
      </c>
      <c r="B139" s="174">
        <f>B120/B99</f>
        <v>0.32436689688598086</v>
      </c>
      <c r="C139" s="174">
        <v>0</v>
      </c>
      <c r="D139" s="174">
        <v>0</v>
      </c>
      <c r="E139" s="174">
        <v>0</v>
      </c>
      <c r="F139" s="174">
        <f>F120/F99</f>
        <v>0.17756512493354598</v>
      </c>
      <c r="G139" s="174">
        <f t="shared" ref="G139:K139" si="42">G120/G99</f>
        <v>0.21720025109855617</v>
      </c>
      <c r="H139" s="174">
        <f t="shared" si="42"/>
        <v>0.32140615191462651</v>
      </c>
      <c r="I139" s="174">
        <f t="shared" si="42"/>
        <v>0.64364207221350078</v>
      </c>
      <c r="J139" s="174">
        <f t="shared" si="42"/>
        <v>1</v>
      </c>
      <c r="K139" s="174">
        <f t="shared" si="42"/>
        <v>1</v>
      </c>
    </row>
    <row r="140" spans="1:21" x14ac:dyDescent="0.25">
      <c r="A140" s="277">
        <v>1892</v>
      </c>
      <c r="B140" s="174">
        <f>B121/B101</f>
        <v>0.29453161052145826</v>
      </c>
      <c r="C140" s="174">
        <v>0</v>
      </c>
      <c r="D140" s="174">
        <v>0</v>
      </c>
      <c r="E140" s="174">
        <v>0</v>
      </c>
      <c r="F140" s="174">
        <f t="shared" ref="F140:K141" si="43">F121/F101</f>
        <v>0.1412940057088487</v>
      </c>
      <c r="G140" s="174">
        <f t="shared" si="43"/>
        <v>0.16783429789826379</v>
      </c>
      <c r="H140" s="174">
        <f t="shared" si="43"/>
        <v>0.29616087751371117</v>
      </c>
      <c r="I140" s="174">
        <f t="shared" si="43"/>
        <v>0.67783701447067779</v>
      </c>
      <c r="J140" s="174">
        <f t="shared" si="43"/>
        <v>1</v>
      </c>
      <c r="K140" s="174">
        <f t="shared" si="43"/>
        <v>1</v>
      </c>
    </row>
    <row r="141" spans="1:21" x14ac:dyDescent="0.25">
      <c r="A141" s="287">
        <v>1897</v>
      </c>
      <c r="B141" s="174">
        <f>B122/B102</f>
        <v>0.28510079923655018</v>
      </c>
      <c r="C141" s="174">
        <v>0</v>
      </c>
      <c r="D141" s="174">
        <v>0</v>
      </c>
      <c r="E141" s="174">
        <v>0</v>
      </c>
      <c r="F141" s="174">
        <f t="shared" si="43"/>
        <v>0.14245149077141506</v>
      </c>
      <c r="G141" s="174">
        <f t="shared" si="43"/>
        <v>0.16682615629984052</v>
      </c>
      <c r="H141" s="174">
        <f t="shared" si="43"/>
        <v>0.29610721123165284</v>
      </c>
      <c r="I141" s="174">
        <f t="shared" si="43"/>
        <v>0.62918660287081341</v>
      </c>
      <c r="J141" s="174">
        <f t="shared" si="43"/>
        <v>0.99645390070921991</v>
      </c>
      <c r="K141" s="174">
        <f t="shared" si="43"/>
        <v>1</v>
      </c>
    </row>
    <row r="142" spans="1:21" x14ac:dyDescent="0.25">
      <c r="A142" s="340">
        <v>1907</v>
      </c>
      <c r="B142" s="174">
        <f>B123/B103</f>
        <v>0.27802022352315059</v>
      </c>
      <c r="C142" s="174">
        <v>0</v>
      </c>
      <c r="D142" s="174">
        <v>0</v>
      </c>
      <c r="E142" s="174">
        <v>0</v>
      </c>
      <c r="F142" s="174">
        <f t="shared" ref="F142:J142" si="44">F123/F104</f>
        <v>0.13282891971416561</v>
      </c>
      <c r="G142" s="174">
        <f t="shared" si="44"/>
        <v>0.15038845726970032</v>
      </c>
      <c r="H142" s="174">
        <f t="shared" si="44"/>
        <v>0.28912319644839068</v>
      </c>
      <c r="I142" s="174">
        <f t="shared" si="44"/>
        <v>0.60721721027064535</v>
      </c>
      <c r="J142" s="174">
        <f t="shared" si="44"/>
        <v>0.99691358024691357</v>
      </c>
      <c r="K142" s="174">
        <f t="shared" ref="K142:K151" si="45">K123/K104</f>
        <v>0.94594594594594594</v>
      </c>
    </row>
    <row r="143" spans="1:21" x14ac:dyDescent="0.25">
      <c r="A143" s="277">
        <v>1912</v>
      </c>
      <c r="B143" s="174">
        <f t="shared" ref="B143:B151" si="46">B124/B105</f>
        <v>0.31205172239620166</v>
      </c>
      <c r="C143" s="174">
        <v>0</v>
      </c>
      <c r="D143" s="174">
        <v>0</v>
      </c>
      <c r="E143" s="174">
        <v>0</v>
      </c>
      <c r="F143" s="174">
        <f t="shared" ref="F143:J151" si="47">F124/F105</f>
        <v>0.15724137931034482</v>
      </c>
      <c r="G143" s="174">
        <f t="shared" si="47"/>
        <v>0.23835381537582168</v>
      </c>
      <c r="H143" s="174">
        <f t="shared" si="47"/>
        <v>0.29485714285714287</v>
      </c>
      <c r="I143" s="174">
        <f t="shared" si="47"/>
        <v>0.66642857142857148</v>
      </c>
      <c r="J143" s="174">
        <f t="shared" si="47"/>
        <v>1</v>
      </c>
      <c r="K143" s="174">
        <f t="shared" si="45"/>
        <v>1</v>
      </c>
    </row>
    <row r="144" spans="1:21" x14ac:dyDescent="0.25">
      <c r="A144" s="277">
        <v>1922</v>
      </c>
      <c r="B144" s="174">
        <f t="shared" si="46"/>
        <v>0.27991776671716079</v>
      </c>
      <c r="C144" s="174">
        <v>0</v>
      </c>
      <c r="D144" s="174">
        <v>0</v>
      </c>
      <c r="E144" s="174">
        <f t="shared" ref="E144:E151" si="48">E125/E106</f>
        <v>0.11580381471389646</v>
      </c>
      <c r="F144" s="174">
        <f t="shared" si="47"/>
        <v>0.12658674188998589</v>
      </c>
      <c r="G144" s="174">
        <f t="shared" si="47"/>
        <v>0.24717912552891397</v>
      </c>
      <c r="H144" s="174">
        <f t="shared" si="47"/>
        <v>0.32087447108603667</v>
      </c>
      <c r="I144" s="174">
        <f t="shared" si="47"/>
        <v>0.62874779541446213</v>
      </c>
      <c r="J144" s="174">
        <f t="shared" si="47"/>
        <v>0.96078431372549022</v>
      </c>
      <c r="K144" s="174">
        <f t="shared" si="45"/>
        <v>1</v>
      </c>
    </row>
    <row r="145" spans="1:11" x14ac:dyDescent="0.25">
      <c r="A145" s="277">
        <v>1927</v>
      </c>
      <c r="B145" s="174">
        <f t="shared" si="46"/>
        <v>0.25820008200082001</v>
      </c>
      <c r="C145" s="174">
        <v>0</v>
      </c>
      <c r="D145" s="174">
        <v>0</v>
      </c>
      <c r="E145" s="174">
        <f t="shared" si="48"/>
        <v>9.6955128205128208E-2</v>
      </c>
      <c r="F145" s="174">
        <f t="shared" si="47"/>
        <v>0.12376586741889986</v>
      </c>
      <c r="G145" s="174">
        <f t="shared" si="47"/>
        <v>0.22355430183356842</v>
      </c>
      <c r="H145" s="174">
        <f t="shared" si="47"/>
        <v>0.24330042313117067</v>
      </c>
      <c r="I145" s="174">
        <f t="shared" si="47"/>
        <v>0.69929453262786601</v>
      </c>
      <c r="J145" s="174">
        <f t="shared" si="47"/>
        <v>0.96470588235294119</v>
      </c>
      <c r="K145" s="174">
        <f t="shared" si="45"/>
        <v>1</v>
      </c>
    </row>
    <row r="146" spans="1:11" x14ac:dyDescent="0.25">
      <c r="A146" s="277">
        <v>1932</v>
      </c>
      <c r="B146" s="174">
        <f t="shared" si="46"/>
        <v>0.26406926406926406</v>
      </c>
      <c r="C146" s="174">
        <v>0</v>
      </c>
      <c r="D146" s="174">
        <v>0</v>
      </c>
      <c r="E146" s="174">
        <f t="shared" si="48"/>
        <v>0.11917808219178082</v>
      </c>
      <c r="F146" s="174">
        <f t="shared" si="47"/>
        <v>0.13619262603461249</v>
      </c>
      <c r="G146" s="174">
        <f t="shared" si="47"/>
        <v>0.23664409330323552</v>
      </c>
      <c r="H146" s="174">
        <f t="shared" si="47"/>
        <v>0.28743416102332581</v>
      </c>
      <c r="I146" s="174">
        <f t="shared" si="47"/>
        <v>0.742238946378175</v>
      </c>
      <c r="J146" s="174">
        <f t="shared" si="47"/>
        <v>0.98326359832635979</v>
      </c>
      <c r="K146" s="174">
        <f t="shared" si="45"/>
        <v>0.96296296296296291</v>
      </c>
    </row>
    <row r="147" spans="1:11" x14ac:dyDescent="0.25">
      <c r="A147" s="277">
        <v>1937</v>
      </c>
      <c r="B147" s="174">
        <f t="shared" si="46"/>
        <v>0.26619462252416037</v>
      </c>
      <c r="C147" s="174">
        <v>0</v>
      </c>
      <c r="D147" s="174">
        <f>D128/D109</f>
        <v>0.13689482470784642</v>
      </c>
      <c r="E147" s="174">
        <f t="shared" si="48"/>
        <v>0.13276492082825822</v>
      </c>
      <c r="F147" s="174">
        <f t="shared" si="47"/>
        <v>0.15184734064149411</v>
      </c>
      <c r="G147" s="174">
        <f t="shared" si="47"/>
        <v>0.26025172553796183</v>
      </c>
      <c r="H147" s="174">
        <f t="shared" si="47"/>
        <v>0.2875710804224208</v>
      </c>
      <c r="I147" s="174">
        <f t="shared" si="47"/>
        <v>0.77360406091370559</v>
      </c>
      <c r="J147" s="174">
        <f t="shared" si="47"/>
        <v>0.98198198198198194</v>
      </c>
      <c r="K147" s="174">
        <f t="shared" si="45"/>
        <v>0.96</v>
      </c>
    </row>
    <row r="148" spans="1:11" x14ac:dyDescent="0.25">
      <c r="A148" s="378">
        <v>1942</v>
      </c>
      <c r="B148" s="174">
        <f t="shared" si="46"/>
        <v>0.29495213828248745</v>
      </c>
      <c r="C148" s="174">
        <v>0</v>
      </c>
      <c r="D148" s="174">
        <v>0</v>
      </c>
      <c r="E148" s="174">
        <f t="shared" si="48"/>
        <v>0.18361581920903955</v>
      </c>
      <c r="F148" s="174">
        <f t="shared" si="47"/>
        <v>0.18869123252858958</v>
      </c>
      <c r="G148" s="174">
        <f t="shared" si="47"/>
        <v>0.20732740364252436</v>
      </c>
      <c r="H148" s="174">
        <f t="shared" si="47"/>
        <v>0.3041084286319356</v>
      </c>
      <c r="I148" s="174">
        <f t="shared" si="47"/>
        <v>0.61302276336686079</v>
      </c>
      <c r="J148" s="174">
        <f t="shared" si="47"/>
        <v>0.99764705882352944</v>
      </c>
      <c r="K148" s="174">
        <f t="shared" si="45"/>
        <v>1</v>
      </c>
    </row>
    <row r="149" spans="1:11" x14ac:dyDescent="0.25">
      <c r="A149" s="440">
        <v>1947</v>
      </c>
      <c r="B149" s="174">
        <f t="shared" si="46"/>
        <v>0.2589870103715638</v>
      </c>
      <c r="C149" s="174">
        <v>0</v>
      </c>
      <c r="D149" s="174">
        <f>D130/D111</f>
        <v>0.17474839890210431</v>
      </c>
      <c r="E149" s="174">
        <f t="shared" si="48"/>
        <v>0.17971933001358081</v>
      </c>
      <c r="F149" s="174">
        <f t="shared" si="47"/>
        <v>0.20361990950226244</v>
      </c>
      <c r="G149" s="174">
        <f t="shared" si="47"/>
        <v>0.24219103666817565</v>
      </c>
      <c r="H149" s="174">
        <f t="shared" si="47"/>
        <v>0.30497737556561089</v>
      </c>
      <c r="I149" s="174">
        <f t="shared" si="47"/>
        <v>0.5339366515837104</v>
      </c>
      <c r="J149" s="174">
        <f t="shared" si="47"/>
        <v>0.86868686868686873</v>
      </c>
      <c r="K149" s="174">
        <f t="shared" si="45"/>
        <v>0.78260869565217395</v>
      </c>
    </row>
    <row r="150" spans="1:11" x14ac:dyDescent="0.25">
      <c r="A150" s="440">
        <v>1952</v>
      </c>
      <c r="B150" s="174">
        <f t="shared" si="46"/>
        <v>0.24946357989836251</v>
      </c>
      <c r="C150" s="174">
        <v>0</v>
      </c>
      <c r="D150" s="174" t="e">
        <f>D131/D112</f>
        <v>#DIV/0!</v>
      </c>
      <c r="E150" s="174">
        <f t="shared" si="48"/>
        <v>0.15053763440860216</v>
      </c>
      <c r="F150" s="174">
        <f t="shared" si="47"/>
        <v>0.16044616044616045</v>
      </c>
      <c r="G150" s="174">
        <f t="shared" si="47"/>
        <v>0.18010291595197256</v>
      </c>
      <c r="H150" s="174">
        <f t="shared" si="47"/>
        <v>0.28301886792452829</v>
      </c>
      <c r="I150" s="174">
        <f t="shared" si="47"/>
        <v>0.61373390557939911</v>
      </c>
      <c r="J150" s="174">
        <f t="shared" si="47"/>
        <v>0.99523809523809526</v>
      </c>
      <c r="K150" s="174">
        <f t="shared" si="45"/>
        <v>1</v>
      </c>
    </row>
    <row r="151" spans="1:11" x14ac:dyDescent="0.25">
      <c r="A151" s="440">
        <v>1957</v>
      </c>
      <c r="B151" s="174">
        <f t="shared" si="46"/>
        <v>0.23367433930093776</v>
      </c>
      <c r="C151" s="174">
        <v>0</v>
      </c>
      <c r="D151" s="174">
        <f>D132/D113</f>
        <v>5.231984205330701E-2</v>
      </c>
      <c r="E151" s="174">
        <f t="shared" si="48"/>
        <v>8.0597014925373134E-2</v>
      </c>
      <c r="F151" s="174">
        <f t="shared" si="47"/>
        <v>0.13218820014936519</v>
      </c>
      <c r="G151" s="174">
        <f t="shared" si="47"/>
        <v>0.2574626865671642</v>
      </c>
      <c r="H151" s="174">
        <f t="shared" si="47"/>
        <v>0.32785660941000749</v>
      </c>
      <c r="I151" s="174">
        <f t="shared" si="47"/>
        <v>0.68283582089552242</v>
      </c>
      <c r="J151" s="174">
        <f t="shared" si="47"/>
        <v>0.9543568464730291</v>
      </c>
      <c r="K151" s="174">
        <f t="shared" si="45"/>
        <v>1</v>
      </c>
    </row>
    <row r="152" spans="1:11" x14ac:dyDescent="0.25">
      <c r="A152" s="277"/>
      <c r="B152" s="174"/>
      <c r="C152" s="174"/>
      <c r="D152" s="174"/>
      <c r="E152" s="174"/>
      <c r="F152" s="174"/>
      <c r="G152" s="174"/>
      <c r="H152" s="174"/>
      <c r="I152" s="174"/>
      <c r="J152" s="174"/>
      <c r="K152" s="174"/>
    </row>
    <row r="153" spans="1:11" x14ac:dyDescent="0.25">
      <c r="A153" s="594"/>
      <c r="B153" s="557" t="s">
        <v>117</v>
      </c>
      <c r="C153" s="557" t="s">
        <v>691</v>
      </c>
      <c r="D153" s="558"/>
      <c r="E153" s="558"/>
      <c r="F153" s="558"/>
      <c r="G153" s="558"/>
      <c r="H153" s="558"/>
      <c r="I153" s="558"/>
      <c r="J153" s="558"/>
      <c r="K153" s="563"/>
    </row>
    <row r="154" spans="1:11" x14ac:dyDescent="0.25">
      <c r="A154" s="595"/>
      <c r="B154" s="508"/>
      <c r="C154" s="508"/>
      <c r="D154" s="508"/>
      <c r="E154" s="508"/>
      <c r="F154" s="508"/>
      <c r="G154" s="508"/>
      <c r="H154" s="508"/>
      <c r="I154" s="508"/>
      <c r="J154" s="508"/>
      <c r="K154" s="564"/>
    </row>
    <row r="155" spans="1:11" x14ac:dyDescent="0.25">
      <c r="A155" s="273"/>
      <c r="B155" s="520"/>
      <c r="C155" s="12" t="s">
        <v>50</v>
      </c>
      <c r="D155" s="11" t="s">
        <v>41</v>
      </c>
      <c r="E155" s="11" t="s">
        <v>42</v>
      </c>
      <c r="F155" s="11" t="s">
        <v>43</v>
      </c>
      <c r="G155" s="11" t="s">
        <v>44</v>
      </c>
      <c r="H155" s="11" t="s">
        <v>45</v>
      </c>
      <c r="I155" s="11" t="s">
        <v>46</v>
      </c>
      <c r="J155" s="11" t="s">
        <v>47</v>
      </c>
      <c r="K155" s="155" t="s">
        <v>48</v>
      </c>
    </row>
    <row r="156" spans="1:11" ht="1.5" customHeight="1" x14ac:dyDescent="0.25">
      <c r="A156" s="112"/>
      <c r="B156" s="54" t="s">
        <v>136</v>
      </c>
      <c r="C156" s="54"/>
      <c r="D156" s="54" t="s">
        <v>241</v>
      </c>
      <c r="E156" s="67" t="s">
        <v>129</v>
      </c>
      <c r="F156" s="67" t="s">
        <v>130</v>
      </c>
      <c r="G156" s="67" t="s">
        <v>131</v>
      </c>
      <c r="H156" s="181" t="s">
        <v>132</v>
      </c>
      <c r="I156" s="58" t="s">
        <v>133</v>
      </c>
      <c r="J156" s="58" t="s">
        <v>134</v>
      </c>
      <c r="K156" s="182" t="s">
        <v>135</v>
      </c>
    </row>
    <row r="157" spans="1:11" x14ac:dyDescent="0.25">
      <c r="A157" s="274">
        <v>1872</v>
      </c>
      <c r="B157" s="174">
        <v>0.302068</v>
      </c>
      <c r="C157" s="174">
        <v>0</v>
      </c>
      <c r="D157" s="174">
        <v>0</v>
      </c>
      <c r="E157" s="174">
        <v>0</v>
      </c>
      <c r="F157" s="174">
        <v>0.125</v>
      </c>
      <c r="G157" s="174">
        <v>0.2096604</v>
      </c>
      <c r="H157" s="174">
        <v>0.38155430000000001</v>
      </c>
      <c r="I157" s="174">
        <v>0.64402809999999999</v>
      </c>
      <c r="J157" s="174">
        <v>1</v>
      </c>
      <c r="K157" s="180">
        <v>1</v>
      </c>
    </row>
    <row r="158" spans="1:11" x14ac:dyDescent="0.25">
      <c r="A158" s="329">
        <v>1877</v>
      </c>
      <c r="B158" s="174"/>
      <c r="C158" s="174"/>
      <c r="D158" s="174"/>
      <c r="E158" s="174"/>
      <c r="F158" s="174"/>
      <c r="G158" s="174"/>
      <c r="H158" s="174"/>
      <c r="I158" s="174"/>
      <c r="J158" s="174"/>
      <c r="K158" s="180"/>
    </row>
    <row r="159" spans="1:11" x14ac:dyDescent="0.25">
      <c r="A159" s="274">
        <v>1882</v>
      </c>
      <c r="B159" s="174">
        <v>0.34184340000000002</v>
      </c>
      <c r="C159" s="174">
        <v>0</v>
      </c>
      <c r="D159" s="174">
        <v>0</v>
      </c>
      <c r="E159" s="174">
        <v>0</v>
      </c>
      <c r="F159" s="174">
        <v>0.2</v>
      </c>
      <c r="G159" s="174">
        <v>0.20404230000000001</v>
      </c>
      <c r="H159" s="174">
        <v>0.32639960000000001</v>
      </c>
      <c r="I159" s="174">
        <v>0.75039239999999996</v>
      </c>
      <c r="J159" s="174">
        <v>1</v>
      </c>
      <c r="K159" s="180">
        <v>1</v>
      </c>
    </row>
    <row r="160" spans="1:11" x14ac:dyDescent="0.25">
      <c r="A160" s="329">
        <v>1887</v>
      </c>
      <c r="B160" s="174"/>
      <c r="C160" s="174"/>
      <c r="D160" s="174"/>
      <c r="E160" s="174"/>
      <c r="F160" s="174"/>
      <c r="G160" s="174"/>
      <c r="H160" s="174"/>
      <c r="I160" s="174"/>
      <c r="J160" s="174"/>
      <c r="K160" s="180"/>
    </row>
    <row r="161" spans="1:11" x14ac:dyDescent="0.25">
      <c r="A161" s="277">
        <v>1892</v>
      </c>
      <c r="B161" s="174">
        <v>0.31075900000000001</v>
      </c>
      <c r="C161" s="174">
        <v>0</v>
      </c>
      <c r="D161" s="174">
        <v>0</v>
      </c>
      <c r="E161" s="174">
        <v>0</v>
      </c>
      <c r="F161" s="174">
        <v>0.17241380000000001</v>
      </c>
      <c r="G161" s="174">
        <v>0.17881929999999999</v>
      </c>
      <c r="H161" s="174">
        <v>0.31851420000000003</v>
      </c>
      <c r="I161" s="174">
        <v>0.67974100000000004</v>
      </c>
      <c r="J161" s="174">
        <v>1</v>
      </c>
      <c r="K161" s="180">
        <v>1</v>
      </c>
    </row>
    <row r="162" spans="1:11" x14ac:dyDescent="0.25">
      <c r="A162" s="287">
        <v>1897</v>
      </c>
      <c r="B162" s="174">
        <v>0.28888819999999998</v>
      </c>
      <c r="C162" s="174">
        <v>0</v>
      </c>
      <c r="D162" s="174">
        <v>0</v>
      </c>
      <c r="E162" s="174">
        <v>0</v>
      </c>
      <c r="F162" s="174">
        <v>0.14285709999999999</v>
      </c>
      <c r="G162" s="174">
        <v>0.17269309999999999</v>
      </c>
      <c r="H162" s="174">
        <v>0.29610720000000001</v>
      </c>
      <c r="I162" s="174">
        <v>0.63835730000000002</v>
      </c>
      <c r="J162" s="174">
        <v>1</v>
      </c>
      <c r="K162" s="180">
        <v>1</v>
      </c>
    </row>
    <row r="163" spans="1:11" x14ac:dyDescent="0.25">
      <c r="A163" s="329">
        <v>1902</v>
      </c>
      <c r="B163" s="174"/>
      <c r="C163" s="174"/>
      <c r="D163" s="174"/>
      <c r="E163" s="174"/>
      <c r="F163" s="174"/>
      <c r="G163" s="174"/>
      <c r="H163" s="174"/>
      <c r="I163" s="174"/>
      <c r="J163" s="174"/>
      <c r="K163" s="180"/>
    </row>
    <row r="164" spans="1:11" x14ac:dyDescent="0.25">
      <c r="A164" s="340">
        <v>1907</v>
      </c>
      <c r="B164" s="174">
        <v>0.27642899999999998</v>
      </c>
      <c r="C164" s="174">
        <v>0</v>
      </c>
      <c r="D164" s="174">
        <v>0</v>
      </c>
      <c r="E164" s="174">
        <v>0</v>
      </c>
      <c r="F164" s="174">
        <v>0.1666667</v>
      </c>
      <c r="G164" s="174">
        <v>0.21791940000000001</v>
      </c>
      <c r="H164" s="174">
        <v>0.26214290000000001</v>
      </c>
      <c r="I164" s="174">
        <v>0.64214280000000001</v>
      </c>
      <c r="J164" s="174">
        <v>1</v>
      </c>
      <c r="K164" s="180">
        <v>1</v>
      </c>
    </row>
    <row r="165" spans="1:11" x14ac:dyDescent="0.25">
      <c r="A165" s="274">
        <v>1912</v>
      </c>
      <c r="B165" s="174">
        <v>0.29837190000000002</v>
      </c>
      <c r="C165" s="174">
        <v>0</v>
      </c>
      <c r="D165" s="174">
        <v>0</v>
      </c>
      <c r="E165" s="174">
        <v>0</v>
      </c>
      <c r="F165" s="174">
        <v>0.1666667</v>
      </c>
      <c r="G165" s="174">
        <v>0.21791940000000001</v>
      </c>
      <c r="H165" s="174">
        <v>0.26214290000000001</v>
      </c>
      <c r="I165" s="174">
        <v>0.64214280000000001</v>
      </c>
      <c r="J165" s="174">
        <v>1</v>
      </c>
      <c r="K165" s="180">
        <v>1</v>
      </c>
    </row>
    <row r="166" spans="1:11" x14ac:dyDescent="0.25">
      <c r="A166" s="274">
        <v>1922</v>
      </c>
      <c r="B166" s="174">
        <v>0.2586156</v>
      </c>
      <c r="C166" s="174">
        <v>0</v>
      </c>
      <c r="D166" s="174">
        <v>0</v>
      </c>
      <c r="E166" s="174">
        <v>0.125</v>
      </c>
      <c r="F166" s="174">
        <v>0.125</v>
      </c>
      <c r="G166" s="174">
        <v>0.2409203</v>
      </c>
      <c r="H166" s="174">
        <v>0.25</v>
      </c>
      <c r="I166" s="174">
        <v>0.5482804</v>
      </c>
      <c r="J166" s="174">
        <v>1</v>
      </c>
      <c r="K166" s="180">
        <v>1</v>
      </c>
    </row>
    <row r="167" spans="1:11" x14ac:dyDescent="0.25">
      <c r="A167" s="274">
        <v>1927</v>
      </c>
      <c r="B167" s="174">
        <v>0.26673330000000001</v>
      </c>
      <c r="C167" s="174">
        <v>0</v>
      </c>
      <c r="D167" s="174">
        <v>0</v>
      </c>
      <c r="E167" s="174">
        <v>0.125</v>
      </c>
      <c r="F167" s="174">
        <v>0.125</v>
      </c>
      <c r="G167" s="174">
        <v>0.21800069999999999</v>
      </c>
      <c r="H167" s="174">
        <v>0.25</v>
      </c>
      <c r="I167" s="174">
        <v>0.73633159999999998</v>
      </c>
      <c r="J167" s="174">
        <v>1</v>
      </c>
      <c r="K167" s="180">
        <v>1</v>
      </c>
    </row>
    <row r="168" spans="1:11" x14ac:dyDescent="0.25">
      <c r="A168" s="274">
        <v>1932</v>
      </c>
      <c r="B168" s="174">
        <v>0.27332990000000001</v>
      </c>
      <c r="C168" s="174">
        <v>0</v>
      </c>
      <c r="D168" s="174"/>
      <c r="E168" s="174">
        <v>0.125</v>
      </c>
      <c r="F168" s="174">
        <v>0.13981379999999999</v>
      </c>
      <c r="G168" s="174">
        <v>0.25</v>
      </c>
      <c r="H168" s="174">
        <v>0.28649360000000001</v>
      </c>
      <c r="I168" s="174">
        <v>0.77281279999999997</v>
      </c>
      <c r="J168" s="174">
        <v>1</v>
      </c>
      <c r="K168" s="180">
        <v>1</v>
      </c>
    </row>
    <row r="169" spans="1:11" x14ac:dyDescent="0.25">
      <c r="A169" s="306">
        <v>1937</v>
      </c>
      <c r="B169" s="174">
        <v>0.26121899999999998</v>
      </c>
      <c r="C169" s="174">
        <v>0</v>
      </c>
      <c r="D169" s="174">
        <v>0.125</v>
      </c>
      <c r="E169" s="174">
        <v>0.125</v>
      </c>
      <c r="F169" s="174">
        <v>0.1577345</v>
      </c>
      <c r="G169" s="174">
        <v>0.25</v>
      </c>
      <c r="H169" s="174">
        <v>0.2761982</v>
      </c>
      <c r="I169" s="174">
        <v>0.76751270000000005</v>
      </c>
      <c r="J169" s="174">
        <v>1</v>
      </c>
      <c r="K169" s="180">
        <v>1</v>
      </c>
    </row>
    <row r="170" spans="1:11" x14ac:dyDescent="0.25">
      <c r="A170" s="378">
        <v>1942</v>
      </c>
      <c r="B170" s="174">
        <v>0.29411019999999999</v>
      </c>
      <c r="C170" s="174">
        <v>0</v>
      </c>
      <c r="D170" s="174"/>
      <c r="E170" s="174">
        <v>0.19607840000000001</v>
      </c>
      <c r="F170" s="174">
        <v>0.19607840000000001</v>
      </c>
      <c r="G170" s="174">
        <v>0.19620750000000001</v>
      </c>
      <c r="H170" s="174">
        <v>0.32925690000000002</v>
      </c>
      <c r="I170" s="174">
        <v>0.58649430000000002</v>
      </c>
      <c r="J170" s="174">
        <v>0.98039220000000005</v>
      </c>
      <c r="K170" s="180">
        <v>0.98039220000000005</v>
      </c>
    </row>
    <row r="171" spans="1:11" x14ac:dyDescent="0.25">
      <c r="A171" s="306">
        <v>1947</v>
      </c>
      <c r="B171" s="174">
        <v>0.26989190000000002</v>
      </c>
      <c r="C171" s="174">
        <v>0</v>
      </c>
      <c r="D171" s="174">
        <v>0.2</v>
      </c>
      <c r="E171" s="174">
        <v>0.2</v>
      </c>
      <c r="F171" s="174">
        <v>0.2</v>
      </c>
      <c r="G171" s="174">
        <v>0.23766409999999999</v>
      </c>
      <c r="H171" s="174">
        <v>0.31475209999999998</v>
      </c>
      <c r="I171" s="174">
        <v>0.54761899999999997</v>
      </c>
      <c r="J171" s="174">
        <v>1</v>
      </c>
      <c r="K171" s="180">
        <v>1</v>
      </c>
    </row>
    <row r="172" spans="1:11" x14ac:dyDescent="0.25">
      <c r="A172" s="440">
        <v>1952</v>
      </c>
      <c r="B172" s="174">
        <v>0.27093919999999999</v>
      </c>
      <c r="C172" s="174">
        <v>0</v>
      </c>
      <c r="D172" s="174"/>
      <c r="E172" s="174">
        <v>0.1666667</v>
      </c>
      <c r="F172" s="174">
        <v>0.1666667</v>
      </c>
      <c r="G172" s="174">
        <v>0.18639220000000001</v>
      </c>
      <c r="H172" s="174">
        <v>0.39236710000000002</v>
      </c>
      <c r="I172" s="174">
        <v>0.61641630000000003</v>
      </c>
      <c r="J172" s="174">
        <v>1</v>
      </c>
      <c r="K172" s="180">
        <v>1</v>
      </c>
    </row>
    <row r="173" spans="1:11" x14ac:dyDescent="0.25">
      <c r="A173" s="440">
        <v>1957</v>
      </c>
      <c r="B173" s="174">
        <v>0.2385014</v>
      </c>
      <c r="C173" s="174">
        <v>0</v>
      </c>
      <c r="D173" s="174">
        <v>9.7656300000000001E-2</v>
      </c>
      <c r="E173" s="174">
        <v>9.7656300000000001E-2</v>
      </c>
      <c r="F173" s="174">
        <v>0.1003641</v>
      </c>
      <c r="G173" s="174">
        <v>0.26246720000000001</v>
      </c>
      <c r="H173" s="174">
        <v>0.365344</v>
      </c>
      <c r="I173" s="174">
        <v>0.67265169999999996</v>
      </c>
      <c r="J173" s="174">
        <v>0.94966759999999995</v>
      </c>
      <c r="K173" s="180">
        <v>0.94966759999999995</v>
      </c>
    </row>
    <row r="174" spans="1:11" ht="15.6" thickBot="1" x14ac:dyDescent="0.3">
      <c r="A174" s="306"/>
      <c r="B174" s="174"/>
      <c r="C174" s="174"/>
      <c r="D174" s="174"/>
      <c r="E174" s="174"/>
      <c r="F174" s="174"/>
      <c r="G174" s="174"/>
      <c r="H174" s="174"/>
      <c r="I174" s="174"/>
      <c r="J174" s="174"/>
      <c r="K174" s="180"/>
    </row>
    <row r="175" spans="1:11" ht="16.2" thickTop="1" thickBot="1" x14ac:dyDescent="0.3">
      <c r="A175" s="528" t="s">
        <v>448</v>
      </c>
      <c r="B175" s="529"/>
      <c r="C175" s="529"/>
      <c r="D175" s="529"/>
      <c r="E175" s="529"/>
      <c r="F175" s="529"/>
      <c r="G175" s="529"/>
      <c r="H175" s="529"/>
      <c r="I175" s="600"/>
      <c r="J175" s="600"/>
      <c r="K175" s="548"/>
    </row>
    <row r="176" spans="1:11" ht="15.6" thickTop="1" x14ac:dyDescent="0.25"/>
    <row r="177" spans="1:11" x14ac:dyDescent="0.25">
      <c r="A177" s="307" t="s">
        <v>620</v>
      </c>
      <c r="C177" s="180">
        <f>14/80</f>
        <v>0.17499999999999999</v>
      </c>
      <c r="D177" s="180">
        <f>14/80</f>
        <v>0.17499999999999999</v>
      </c>
      <c r="E177" s="180">
        <f>14/80</f>
        <v>0.17499999999999999</v>
      </c>
      <c r="F177" s="180">
        <f>14/80</f>
        <v>0.17499999999999999</v>
      </c>
      <c r="G177" s="180">
        <f>14/80</f>
        <v>0.17499999999999999</v>
      </c>
      <c r="H177" s="180">
        <f>6/16</f>
        <v>0.375</v>
      </c>
      <c r="I177" s="180">
        <f>5/8</f>
        <v>0.625</v>
      </c>
      <c r="J177" s="180">
        <v>1</v>
      </c>
      <c r="K177" s="180">
        <v>1</v>
      </c>
    </row>
  </sheetData>
  <mergeCells count="36">
    <mergeCell ref="A175:K175"/>
    <mergeCell ref="A134:A135"/>
    <mergeCell ref="B134:B136"/>
    <mergeCell ref="C134:K135"/>
    <mergeCell ref="A153:A154"/>
    <mergeCell ref="B153:B155"/>
    <mergeCell ref="C153:K154"/>
    <mergeCell ref="A80:A81"/>
    <mergeCell ref="B80:B82"/>
    <mergeCell ref="C80:K81"/>
    <mergeCell ref="A115:A116"/>
    <mergeCell ref="B115:B117"/>
    <mergeCell ref="C115:K116"/>
    <mergeCell ref="A7:K7"/>
    <mergeCell ref="A40:K40"/>
    <mergeCell ref="A60:A61"/>
    <mergeCell ref="B60:B61"/>
    <mergeCell ref="C60:H61"/>
    <mergeCell ref="I60:I61"/>
    <mergeCell ref="J60:J61"/>
    <mergeCell ref="K60:K61"/>
    <mergeCell ref="A2:K2"/>
    <mergeCell ref="B3:K3"/>
    <mergeCell ref="A4:A6"/>
    <mergeCell ref="B4:B6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C6:H6"/>
    <mergeCell ref="I6:K6"/>
  </mergeCells>
  <phoneticPr fontId="0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scale="60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27</vt:i4>
      </vt:variant>
    </vt:vector>
  </HeadingPairs>
  <TitlesOfParts>
    <vt:vector size="27" baseType="lpstr">
      <vt:lpstr>TableB1</vt:lpstr>
      <vt:lpstr>TableB2</vt:lpstr>
      <vt:lpstr>TableB3</vt:lpstr>
      <vt:lpstr>TableB4</vt:lpstr>
      <vt:lpstr>TableB5</vt:lpstr>
      <vt:lpstr>TableB6</vt:lpstr>
      <vt:lpstr>TableB7</vt:lpstr>
      <vt:lpstr>TableB8</vt:lpstr>
      <vt:lpstr>TableB9</vt:lpstr>
      <vt:lpstr>TableB10</vt:lpstr>
      <vt:lpstr>TableB11</vt:lpstr>
      <vt:lpstr>TableB12</vt:lpstr>
      <vt:lpstr>TableB13</vt:lpstr>
      <vt:lpstr>TableB14</vt:lpstr>
      <vt:lpstr>TableB15</vt:lpstr>
      <vt:lpstr>TableB16</vt:lpstr>
      <vt:lpstr>TableB17</vt:lpstr>
      <vt:lpstr>TabB18</vt:lpstr>
      <vt:lpstr>TableB19</vt:lpstr>
      <vt:lpstr>TableB20</vt:lpstr>
      <vt:lpstr>TableB21(0%)</vt:lpstr>
      <vt:lpstr>TableB21(3%)</vt:lpstr>
      <vt:lpstr>TableB21(5%)</vt:lpstr>
      <vt:lpstr>TableB22</vt:lpstr>
      <vt:lpstr>TableB23</vt:lpstr>
      <vt:lpstr>TableB24</vt:lpstr>
      <vt:lpstr>Table B25</vt:lpstr>
    </vt:vector>
  </TitlesOfParts>
  <Company>pse-cnrs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piketty</dc:creator>
  <cp:lastModifiedBy>Thomas Piketty</cp:lastModifiedBy>
  <cp:lastPrinted>2011-04-29T09:53:52Z</cp:lastPrinted>
  <dcterms:created xsi:type="dcterms:W3CDTF">2009-12-02T10:31:07Z</dcterms:created>
  <dcterms:modified xsi:type="dcterms:W3CDTF">2018-09-25T10:14:15Z</dcterms:modified>
</cp:coreProperties>
</file>