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chartsheets/sheet17.xml" ContentType="application/vnd.openxmlformats-officedocument.spreadsheetml.chartsheet+xml"/>
  <Override PartName="/xl/chartsheets/sheet18.xml" ContentType="application/vnd.openxmlformats-officedocument.spreadsheetml.chartsheet+xml"/>
  <Override PartName="/xl/chartsheets/sheet19.xml" ContentType="application/vnd.openxmlformats-officedocument.spreadsheetml.chartsheet+xml"/>
  <Override PartName="/xl/chartsheets/sheet20.xml" ContentType="application/vnd.openxmlformats-officedocument.spreadsheetml.chartsheet+xml"/>
  <Override PartName="/xl/chartsheets/sheet21.xml" ContentType="application/vnd.openxmlformats-officedocument.spreadsheetml.chartsheet+xml"/>
  <Override PartName="/xl/chartsheets/sheet22.xml" ContentType="application/vnd.openxmlformats-officedocument.spreadsheetml.chartsheet+xml"/>
  <Override PartName="/xl/chartsheets/sheet23.xml" ContentType="application/vnd.openxmlformats-officedocument.spreadsheetml.chartsheet+xml"/>
  <Override PartName="/xl/chartsheets/sheet24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9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0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1.xml" ContentType="application/vnd.openxmlformats-officedocument.drawingml.chart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12.xml" ContentType="application/vnd.openxmlformats-officedocument.drawingml.chart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13.xml" ContentType="application/vnd.openxmlformats-officedocument.drawingml.chart+xml"/>
  <Override PartName="/xl/drawings/drawing26.xml" ContentType="application/vnd.openxmlformats-officedocument.drawingml.chartshapes+xml"/>
  <Override PartName="/xl/drawings/drawing27.xml" ContentType="application/vnd.openxmlformats-officedocument.drawing+xml"/>
  <Override PartName="/xl/charts/chart14.xml" ContentType="application/vnd.openxmlformats-officedocument.drawingml.chart+xml"/>
  <Override PartName="/xl/drawings/drawing28.xml" ContentType="application/vnd.openxmlformats-officedocument.drawingml.chartshapes+xml"/>
  <Override PartName="/xl/drawings/drawing29.xml" ContentType="application/vnd.openxmlformats-officedocument.drawing+xml"/>
  <Override PartName="/xl/charts/chart15.xml" ContentType="application/vnd.openxmlformats-officedocument.drawingml.chart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charts/chart16.xml" ContentType="application/vnd.openxmlformats-officedocument.drawingml.chart+xml"/>
  <Override PartName="/xl/drawings/drawing32.xml" ContentType="application/vnd.openxmlformats-officedocument.drawingml.chartshapes+xml"/>
  <Override PartName="/xl/drawings/drawing33.xml" ContentType="application/vnd.openxmlformats-officedocument.drawing+xml"/>
  <Override PartName="/xl/charts/chart17.xml" ContentType="application/vnd.openxmlformats-officedocument.drawingml.chart+xml"/>
  <Override PartName="/xl/drawings/drawing34.xml" ContentType="application/vnd.openxmlformats-officedocument.drawingml.chartshapes+xml"/>
  <Override PartName="/xl/drawings/drawing35.xml" ContentType="application/vnd.openxmlformats-officedocument.drawing+xml"/>
  <Override PartName="/xl/charts/chart18.xml" ContentType="application/vnd.openxmlformats-officedocument.drawingml.chart+xml"/>
  <Override PartName="/xl/drawings/drawing36.xml" ContentType="application/vnd.openxmlformats-officedocument.drawingml.chartshapes+xml"/>
  <Override PartName="/xl/drawings/drawing37.xml" ContentType="application/vnd.openxmlformats-officedocument.drawing+xml"/>
  <Override PartName="/xl/charts/chart19.xml" ContentType="application/vnd.openxmlformats-officedocument.drawingml.chart+xml"/>
  <Override PartName="/xl/drawings/drawing38.xml" ContentType="application/vnd.openxmlformats-officedocument.drawingml.chartshapes+xml"/>
  <Override PartName="/xl/drawings/drawing39.xml" ContentType="application/vnd.openxmlformats-officedocument.drawing+xml"/>
  <Override PartName="/xl/charts/chart20.xml" ContentType="application/vnd.openxmlformats-officedocument.drawingml.chart+xml"/>
  <Override PartName="/xl/drawings/drawing40.xml" ContentType="application/vnd.openxmlformats-officedocument.drawingml.chartshapes+xml"/>
  <Override PartName="/xl/drawings/drawing41.xml" ContentType="application/vnd.openxmlformats-officedocument.drawing+xml"/>
  <Override PartName="/xl/charts/chart21.xml" ContentType="application/vnd.openxmlformats-officedocument.drawingml.chart+xml"/>
  <Override PartName="/xl/drawings/drawing42.xml" ContentType="application/vnd.openxmlformats-officedocument.drawingml.chartshapes+xml"/>
  <Override PartName="/xl/drawings/drawing43.xml" ContentType="application/vnd.openxmlformats-officedocument.drawing+xml"/>
  <Override PartName="/xl/charts/chart22.xml" ContentType="application/vnd.openxmlformats-officedocument.drawingml.chart+xml"/>
  <Override PartName="/xl/drawings/drawing44.xml" ContentType="application/vnd.openxmlformats-officedocument.drawingml.chartshapes+xml"/>
  <Override PartName="/xl/drawings/drawing45.xml" ContentType="application/vnd.openxmlformats-officedocument.drawing+xml"/>
  <Override PartName="/xl/charts/chart23.xml" ContentType="application/vnd.openxmlformats-officedocument.drawingml.chart+xml"/>
  <Override PartName="/xl/drawings/drawing46.xml" ContentType="application/vnd.openxmlformats-officedocument.drawingml.chartshapes+xml"/>
  <Override PartName="/xl/drawings/drawing47.xml" ContentType="application/vnd.openxmlformats-officedocument.drawing+xml"/>
  <Override PartName="/xl/charts/chart24.xml" ContentType="application/vnd.openxmlformats-officedocument.drawingml.chart+xml"/>
  <Override PartName="/xl/drawings/drawing4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D:\Users\t.piketty\Dropbox\Piketty2018PoliticalConflict\"/>
    </mc:Choice>
  </mc:AlternateContent>
  <bookViews>
    <workbookView xWindow="0" yWindow="24" windowWidth="20376" windowHeight="12804"/>
  </bookViews>
  <sheets>
    <sheet name="ReadMe " sheetId="60" r:id="rId1"/>
    <sheet name="I2bE" sheetId="59" r:id="rId2"/>
    <sheet name="F1aE " sheetId="48" r:id="rId3"/>
    <sheet name="F1bE" sheetId="22" r:id="rId4"/>
    <sheet name="F2aE" sheetId="40" r:id="rId5"/>
    <sheet name="F2bE" sheetId="41" r:id="rId6"/>
    <sheet name="F3aE" sheetId="31" r:id="rId7"/>
    <sheet name="F3bE" sheetId="39" r:id="rId8"/>
    <sheet name="F3cE " sheetId="52" r:id="rId9"/>
    <sheet name="F3dE" sheetId="17" r:id="rId10"/>
    <sheet name="F3eE " sheetId="34" r:id="rId11"/>
    <sheet name="F3fE " sheetId="53" r:id="rId12"/>
    <sheet name="F3gE" sheetId="54" r:id="rId13"/>
    <sheet name="F4aE" sheetId="23" r:id="rId14"/>
    <sheet name="F4bE" sheetId="27" r:id="rId15"/>
    <sheet name="F4cE" sheetId="35" r:id="rId16"/>
    <sheet name="F5aE" sheetId="38" r:id="rId17"/>
    <sheet name="F5bE" sheetId="44" r:id="rId18"/>
    <sheet name="F5cE " sheetId="57" r:id="rId19"/>
    <sheet name="F5dE" sheetId="58" r:id="rId20"/>
    <sheet name="F6aE" sheetId="18" r:id="rId21"/>
    <sheet name="F6bE" sheetId="36" r:id="rId22"/>
    <sheet name="F6cE" sheetId="50" r:id="rId23"/>
    <sheet name="F1b" sheetId="20" r:id="rId24"/>
    <sheet name="F6c" sheetId="49" r:id="rId25"/>
    <sheet name="TUS1" sheetId="15" r:id="rId26"/>
    <sheet name="TUS2" sheetId="16" r:id="rId27"/>
    <sheet name="Vote19482016" sheetId="13" r:id="rId28"/>
    <sheet name="Gallup19481964" sheetId="14" r:id="rId29"/>
    <sheet name="EP2016" sheetId="1" r:id="rId30"/>
    <sheet name="EP2012" sheetId="2" r:id="rId31"/>
    <sheet name="EP2008" sheetId="3" r:id="rId32"/>
    <sheet name="EP2004" sheetId="4" r:id="rId33"/>
    <sheet name="EP2000" sheetId="5" r:id="rId34"/>
    <sheet name="EP1996" sheetId="6" r:id="rId35"/>
    <sheet name="EP1992" sheetId="7" r:id="rId36"/>
    <sheet name="EP1988" sheetId="8" r:id="rId37"/>
    <sheet name="EP1984" sheetId="9" r:id="rId38"/>
    <sheet name="EP1980" sheetId="10" r:id="rId39"/>
    <sheet name="EP1976" sheetId="11" r:id="rId40"/>
    <sheet name="EP1972" sheetId="12" r:id="rId41"/>
  </sheets>
  <externalReferences>
    <externalReference r:id="rId42"/>
    <externalReference r:id="rId43"/>
    <externalReference r:id="rId44"/>
    <externalReference r:id="rId45"/>
    <externalReference r:id="rId46"/>
  </externalReferences>
  <definedNames>
    <definedName name="_10000" localSheetId="0">[1]Регион!#REF!</definedName>
    <definedName name="_10000" localSheetId="26">[1]Регион!#REF!</definedName>
    <definedName name="_10000">[1]Регион!#REF!</definedName>
    <definedName name="_1080" localSheetId="0">[2]Регион!#REF!</definedName>
    <definedName name="_1080" localSheetId="26">[2]Регион!#REF!</definedName>
    <definedName name="_1080">[2]Регион!#REF!</definedName>
    <definedName name="_1090" localSheetId="0">[2]Регион!#REF!</definedName>
    <definedName name="_1090" localSheetId="26">[2]Регион!#REF!</definedName>
    <definedName name="_1090">[2]Регион!#REF!</definedName>
    <definedName name="_1100" localSheetId="0">[2]Регион!#REF!</definedName>
    <definedName name="_1100" localSheetId="26">[2]Регион!#REF!</definedName>
    <definedName name="_1100">[2]Регион!#REF!</definedName>
    <definedName name="_1110" localSheetId="0">[2]Регион!#REF!</definedName>
    <definedName name="_1110" localSheetId="26">[2]Регион!#REF!</definedName>
    <definedName name="_1110">[2]Регион!#REF!</definedName>
    <definedName name="_2" localSheetId="0">[1]Регион!#REF!</definedName>
    <definedName name="_2" localSheetId="26">[1]Регион!#REF!</definedName>
    <definedName name="_2">[1]Регион!#REF!</definedName>
    <definedName name="_2010" localSheetId="0">#REF!</definedName>
    <definedName name="_2010" localSheetId="26">#REF!</definedName>
    <definedName name="_2010">#REF!</definedName>
    <definedName name="_2080" localSheetId="0">[2]Регион!#REF!</definedName>
    <definedName name="_2080" localSheetId="26">[2]Регион!#REF!</definedName>
    <definedName name="_2080">[2]Регион!#REF!</definedName>
    <definedName name="_2090" localSheetId="0">[2]Регион!#REF!</definedName>
    <definedName name="_2090" localSheetId="26">[2]Регион!#REF!</definedName>
    <definedName name="_2090">[2]Регион!#REF!</definedName>
    <definedName name="_2100" localSheetId="0">[2]Регион!#REF!</definedName>
    <definedName name="_2100" localSheetId="26">[2]Регион!#REF!</definedName>
    <definedName name="_2100">[2]Регион!#REF!</definedName>
    <definedName name="_2110" localSheetId="0">[2]Регион!#REF!</definedName>
    <definedName name="_2110" localSheetId="26">[2]Регион!#REF!</definedName>
    <definedName name="_2110">[2]Регион!#REF!</definedName>
    <definedName name="_3080" localSheetId="0">[2]Регион!#REF!</definedName>
    <definedName name="_3080" localSheetId="26">[2]Регион!#REF!</definedName>
    <definedName name="_3080">[2]Регион!#REF!</definedName>
    <definedName name="_3090" localSheetId="0">[2]Регион!#REF!</definedName>
    <definedName name="_3090" localSheetId="26">[2]Регион!#REF!</definedName>
    <definedName name="_3090">[2]Регион!#REF!</definedName>
    <definedName name="_3100" localSheetId="0">[2]Регион!#REF!</definedName>
    <definedName name="_3100" localSheetId="26">[2]Регион!#REF!</definedName>
    <definedName name="_3100">[2]Регион!#REF!</definedName>
    <definedName name="_3110" localSheetId="0">[2]Регион!#REF!</definedName>
    <definedName name="_3110" localSheetId="26">[2]Регион!#REF!</definedName>
    <definedName name="_3110">[2]Регион!#REF!</definedName>
    <definedName name="_4080" localSheetId="0">[2]Регион!#REF!</definedName>
    <definedName name="_4080" localSheetId="26">[2]Регион!#REF!</definedName>
    <definedName name="_4080">[2]Регион!#REF!</definedName>
    <definedName name="_4090" localSheetId="0">[2]Регион!#REF!</definedName>
    <definedName name="_4090" localSheetId="26">[2]Регион!#REF!</definedName>
    <definedName name="_4090">[2]Регион!#REF!</definedName>
    <definedName name="_4100" localSheetId="0">[2]Регион!#REF!</definedName>
    <definedName name="_4100" localSheetId="26">[2]Регион!#REF!</definedName>
    <definedName name="_4100">[2]Регион!#REF!</definedName>
    <definedName name="_4110" localSheetId="0">[2]Регион!#REF!</definedName>
    <definedName name="_4110" localSheetId="26">[2]Регион!#REF!</definedName>
    <definedName name="_4110">[2]Регион!#REF!</definedName>
    <definedName name="_5080" localSheetId="0">[2]Регион!#REF!</definedName>
    <definedName name="_5080" localSheetId="26">[2]Регион!#REF!</definedName>
    <definedName name="_5080">[2]Регион!#REF!</definedName>
    <definedName name="_5090" localSheetId="0">[2]Регион!#REF!</definedName>
    <definedName name="_5090" localSheetId="26">[2]Регион!#REF!</definedName>
    <definedName name="_5090">[2]Регион!#REF!</definedName>
    <definedName name="_5100" localSheetId="0">[2]Регион!#REF!</definedName>
    <definedName name="_5100" localSheetId="26">[2]Регион!#REF!</definedName>
    <definedName name="_5100">[2]Регион!#REF!</definedName>
    <definedName name="_5110" localSheetId="0">[2]Регион!#REF!</definedName>
    <definedName name="_5110" localSheetId="26">[2]Регион!#REF!</definedName>
    <definedName name="_5110">[2]Регион!#REF!</definedName>
    <definedName name="_6080" localSheetId="0">[2]Регион!#REF!</definedName>
    <definedName name="_6080" localSheetId="26">[2]Регион!#REF!</definedName>
    <definedName name="_6080">[2]Регион!#REF!</definedName>
    <definedName name="_6090" localSheetId="0">[2]Регион!#REF!</definedName>
    <definedName name="_6090" localSheetId="26">[2]Регион!#REF!</definedName>
    <definedName name="_6090">[2]Регион!#REF!</definedName>
    <definedName name="_6100" localSheetId="0">[2]Регион!#REF!</definedName>
    <definedName name="_6100" localSheetId="26">[2]Регион!#REF!</definedName>
    <definedName name="_6100">[2]Регион!#REF!</definedName>
    <definedName name="_6110" localSheetId="0">[2]Регион!#REF!</definedName>
    <definedName name="_6110" localSheetId="26">[2]Регион!#REF!</definedName>
    <definedName name="_6110">[2]Регион!#REF!</definedName>
    <definedName name="_7031_1" localSheetId="0">[2]Регион!#REF!</definedName>
    <definedName name="_7031_1" localSheetId="26">[2]Регион!#REF!</definedName>
    <definedName name="_7031_1">[2]Регион!#REF!</definedName>
    <definedName name="_7031_2" localSheetId="0">[2]Регион!#REF!</definedName>
    <definedName name="_7031_2" localSheetId="26">[2]Регион!#REF!</definedName>
    <definedName name="_7031_2">[2]Регион!#REF!</definedName>
    <definedName name="_7032_1" localSheetId="0">[2]Регион!#REF!</definedName>
    <definedName name="_7032_1" localSheetId="26">[2]Регион!#REF!</definedName>
    <definedName name="_7032_1">[2]Регион!#REF!</definedName>
    <definedName name="_7032_2" localSheetId="0">[2]Регион!#REF!</definedName>
    <definedName name="_7032_2" localSheetId="26">[2]Регион!#REF!</definedName>
    <definedName name="_7032_2">[2]Регион!#REF!</definedName>
    <definedName name="_7033_1" localSheetId="0">[2]Регион!#REF!</definedName>
    <definedName name="_7033_1" localSheetId="26">[2]Регион!#REF!</definedName>
    <definedName name="_7033_1">[2]Регион!#REF!</definedName>
    <definedName name="_7033_2" localSheetId="0">[2]Регион!#REF!</definedName>
    <definedName name="_7033_2" localSheetId="26">[2]Регион!#REF!</definedName>
    <definedName name="_7033_2">[2]Регион!#REF!</definedName>
    <definedName name="_7034_1" localSheetId="0">[2]Регион!#REF!</definedName>
    <definedName name="_7034_1" localSheetId="26">[2]Регион!#REF!</definedName>
    <definedName name="_7034_1">[2]Регион!#REF!</definedName>
    <definedName name="_7034_2" localSheetId="0">[2]Регион!#REF!</definedName>
    <definedName name="_7034_2" localSheetId="26">[2]Регион!#REF!</definedName>
    <definedName name="_7034_2">[2]Регион!#REF!</definedName>
    <definedName name="column_head" localSheetId="0">#REF!</definedName>
    <definedName name="column_head" localSheetId="25">#REF!</definedName>
    <definedName name="column_head" localSheetId="26">#REF!</definedName>
    <definedName name="column_head">#REF!</definedName>
    <definedName name="column_headings" localSheetId="0">#REF!</definedName>
    <definedName name="column_headings" localSheetId="25">#REF!</definedName>
    <definedName name="column_headings" localSheetId="26">#REF!</definedName>
    <definedName name="column_headings">#REF!</definedName>
    <definedName name="column_numbers" localSheetId="0">#REF!</definedName>
    <definedName name="column_numbers" localSheetId="25">#REF!</definedName>
    <definedName name="column_numbers" localSheetId="26">#REF!</definedName>
    <definedName name="column_numbers">#REF!</definedName>
    <definedName name="data" localSheetId="0">#REF!</definedName>
    <definedName name="data" localSheetId="25">#REF!</definedName>
    <definedName name="data" localSheetId="26">#REF!</definedName>
    <definedName name="data">#REF!</definedName>
    <definedName name="data2" localSheetId="0">#REF!</definedName>
    <definedName name="data2" localSheetId="25">#REF!</definedName>
    <definedName name="data2" localSheetId="26">#REF!</definedName>
    <definedName name="data2">#REF!</definedName>
    <definedName name="Diag" localSheetId="0">#REF!,#REF!</definedName>
    <definedName name="Diag" localSheetId="25">#REF!,#REF!</definedName>
    <definedName name="Diag" localSheetId="26">#REF!,#REF!</definedName>
    <definedName name="Diag">#REF!,#REF!</definedName>
    <definedName name="ea_flux" localSheetId="0">#REF!</definedName>
    <definedName name="ea_flux" localSheetId="25">#REF!</definedName>
    <definedName name="ea_flux" localSheetId="26">#REF!</definedName>
    <definedName name="ea_flux">#REF!</definedName>
    <definedName name="Equilibre" localSheetId="0">#REF!</definedName>
    <definedName name="Equilibre" localSheetId="25">#REF!</definedName>
    <definedName name="Equilibre" localSheetId="26">#REF!</definedName>
    <definedName name="Equilibre">#REF!</definedName>
    <definedName name="females">'[3]rba table'!$I$10:$I$49</definedName>
    <definedName name="fig4b" localSheetId="0">#REF!</definedName>
    <definedName name="fig4b" localSheetId="25">#REF!</definedName>
    <definedName name="fig4b" localSheetId="26">#REF!</definedName>
    <definedName name="fig4b">#REF!</definedName>
    <definedName name="fmtr" localSheetId="0">#REF!</definedName>
    <definedName name="fmtr" localSheetId="25">#REF!</definedName>
    <definedName name="fmtr" localSheetId="26">#REF!</definedName>
    <definedName name="fmtr">#REF!</definedName>
    <definedName name="footno" localSheetId="0">#REF!</definedName>
    <definedName name="footno" localSheetId="25">#REF!</definedName>
    <definedName name="footno" localSheetId="26">#REF!</definedName>
    <definedName name="footno">#REF!</definedName>
    <definedName name="footnotes" localSheetId="0">#REF!</definedName>
    <definedName name="footnotes" localSheetId="25">#REF!</definedName>
    <definedName name="footnotes" localSheetId="26">#REF!</definedName>
    <definedName name="footnotes">#REF!</definedName>
    <definedName name="footnotes2" localSheetId="0">#REF!</definedName>
    <definedName name="footnotes2" localSheetId="25">#REF!</definedName>
    <definedName name="footnotes2" localSheetId="26">#REF!</definedName>
    <definedName name="footnotes2">#REF!</definedName>
    <definedName name="GEOG9703" localSheetId="0">#REF!</definedName>
    <definedName name="GEOG9703" localSheetId="25">#REF!</definedName>
    <definedName name="GEOG9703" localSheetId="26">#REF!</definedName>
    <definedName name="GEOG9703">#REF!</definedName>
    <definedName name="HTML_CodePage" hidden="1">1252</definedName>
    <definedName name="HTML_Control" localSheetId="0" hidden="1">{"'swa xoffs'!$A$4:$Q$37"}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males">'[3]rba table'!$C$10:$C$49</definedName>
    <definedName name="PIB" localSheetId="0">#REF!</definedName>
    <definedName name="PIB" localSheetId="25">#REF!</definedName>
    <definedName name="PIB" localSheetId="26">#REF!</definedName>
    <definedName name="PIB">#REF!</definedName>
    <definedName name="Rentflag">IF([4]Comparison!$B$7,"","not ")</definedName>
    <definedName name="ressources" localSheetId="0">#REF!</definedName>
    <definedName name="ressources" localSheetId="25">#REF!</definedName>
    <definedName name="ressources" localSheetId="26">#REF!</definedName>
    <definedName name="ressources">#REF!</definedName>
    <definedName name="rpflux" localSheetId="0">#REF!</definedName>
    <definedName name="rpflux" localSheetId="25">#REF!</definedName>
    <definedName name="rpflux" localSheetId="26">#REF!</definedName>
    <definedName name="rpflux">#REF!</definedName>
    <definedName name="rptof" localSheetId="0">#REF!</definedName>
    <definedName name="rptof" localSheetId="25">#REF!</definedName>
    <definedName name="rptof" localSheetId="26">#REF!</definedName>
    <definedName name="rptof">#REF!</definedName>
    <definedName name="rq" localSheetId="0">#REF!</definedName>
    <definedName name="rq" localSheetId="26">#REF!</definedName>
    <definedName name="rq">#REF!</definedName>
    <definedName name="spanners_level1" localSheetId="0">#REF!</definedName>
    <definedName name="spanners_level1" localSheetId="25">#REF!</definedName>
    <definedName name="spanners_level1" localSheetId="26">#REF!</definedName>
    <definedName name="spanners_level1">#REF!</definedName>
    <definedName name="spanners_level2" localSheetId="0">#REF!</definedName>
    <definedName name="spanners_level2" localSheetId="25">#REF!</definedName>
    <definedName name="spanners_level2" localSheetId="26">#REF!</definedName>
    <definedName name="spanners_level2">#REF!</definedName>
    <definedName name="spanners_level3" localSheetId="0">#REF!</definedName>
    <definedName name="spanners_level3" localSheetId="25">#REF!</definedName>
    <definedName name="spanners_level3" localSheetId="26">#REF!</definedName>
    <definedName name="spanners_level3">#REF!</definedName>
    <definedName name="spanners_level4" localSheetId="0">#REF!</definedName>
    <definedName name="spanners_level4" localSheetId="25">#REF!</definedName>
    <definedName name="spanners_level4" localSheetId="26">#REF!</definedName>
    <definedName name="spanners_level4">#REF!</definedName>
    <definedName name="spanners_level5" localSheetId="0">#REF!</definedName>
    <definedName name="spanners_level5" localSheetId="25">#REF!</definedName>
    <definedName name="spanners_level5" localSheetId="26">#REF!</definedName>
    <definedName name="spanners_level5">#REF!</definedName>
    <definedName name="spanners_levelV" localSheetId="0">#REF!</definedName>
    <definedName name="spanners_levelV" localSheetId="25">#REF!</definedName>
    <definedName name="spanners_levelV" localSheetId="26">#REF!</definedName>
    <definedName name="spanners_levelV">#REF!</definedName>
    <definedName name="spanners_levelX" localSheetId="0">#REF!</definedName>
    <definedName name="spanners_levelX" localSheetId="25">#REF!</definedName>
    <definedName name="spanners_levelX" localSheetId="26">#REF!</definedName>
    <definedName name="spanners_levelX">#REF!</definedName>
    <definedName name="spanners_levelY" localSheetId="0">#REF!</definedName>
    <definedName name="spanners_levelY" localSheetId="25">#REF!</definedName>
    <definedName name="spanners_levelY" localSheetId="26">#REF!</definedName>
    <definedName name="spanners_levelY">#REF!</definedName>
    <definedName name="spanners_levelZ" localSheetId="0">#REF!</definedName>
    <definedName name="spanners_levelZ" localSheetId="25">#REF!</definedName>
    <definedName name="spanners_levelZ" localSheetId="26">#REF!</definedName>
    <definedName name="spanners_levelZ">#REF!</definedName>
    <definedName name="stub_lines" localSheetId="0">#REF!</definedName>
    <definedName name="stub_lines" localSheetId="25">#REF!</definedName>
    <definedName name="stub_lines" localSheetId="26">#REF!</definedName>
    <definedName name="stub_lines">#REF!</definedName>
    <definedName name="Table_DE.4b__Sources_of_private_wealth_accumulation_in_Germany__1870_2010___Multiplicative_decomposition">[5]TableDE4b!$A$3</definedName>
    <definedName name="temp" localSheetId="0">#REF!</definedName>
    <definedName name="temp" localSheetId="25">#REF!</definedName>
    <definedName name="temp" localSheetId="26">#REF!</definedName>
    <definedName name="temp">#REF!</definedName>
    <definedName name="test" localSheetId="0">[1]Регион!#REF!</definedName>
    <definedName name="test" localSheetId="26">[1]Регион!#REF!</definedName>
    <definedName name="test">[1]Регион!#REF!</definedName>
    <definedName name="titles" localSheetId="0">#REF!</definedName>
    <definedName name="titles" localSheetId="25">#REF!</definedName>
    <definedName name="titles" localSheetId="26">#REF!</definedName>
    <definedName name="titles">#REF!</definedName>
    <definedName name="totals" localSheetId="0">#REF!</definedName>
    <definedName name="totals" localSheetId="25">#REF!</definedName>
    <definedName name="totals" localSheetId="26">#REF!</definedName>
    <definedName name="totals">#REF!</definedName>
    <definedName name="tt" localSheetId="0">#REF!</definedName>
    <definedName name="tt" localSheetId="25">#REF!</definedName>
    <definedName name="tt" localSheetId="26">#REF!</definedName>
    <definedName name="tt">#REF!</definedName>
    <definedName name="xxx" localSheetId="0">#REF!</definedName>
    <definedName name="xxx" localSheetId="25">#REF!</definedName>
    <definedName name="xxx" localSheetId="26">#REF!</definedName>
    <definedName name="xxx">#REF!</definedName>
    <definedName name="Year">[4]Output!$C$4:$C$38</definedName>
    <definedName name="YearLabel">[4]Output!$B$15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6" i="16" l="1"/>
  <c r="E8" i="16"/>
  <c r="E7" i="16"/>
  <c r="E12" i="13" l="1"/>
  <c r="J12" i="13" s="1"/>
  <c r="C25" i="15" s="1"/>
  <c r="E11" i="13"/>
  <c r="K11" i="13" s="1"/>
  <c r="D21" i="15" s="1"/>
  <c r="E10" i="13"/>
  <c r="K10" i="13" s="1"/>
  <c r="D17" i="15" s="1"/>
  <c r="E9" i="13"/>
  <c r="K9" i="13" s="1"/>
  <c r="D13" i="15" s="1"/>
  <c r="E8" i="13"/>
  <c r="K8" i="13" s="1"/>
  <c r="D9" i="15" s="1"/>
  <c r="I9" i="13" l="1"/>
  <c r="B13" i="15" s="1"/>
  <c r="I10" i="13"/>
  <c r="B17" i="15" s="1"/>
  <c r="J10" i="13"/>
  <c r="C17" i="15" s="1"/>
  <c r="I8" i="13"/>
  <c r="B9" i="15" s="1"/>
  <c r="J8" i="13"/>
  <c r="C9" i="15" s="1"/>
  <c r="K12" i="13"/>
  <c r="D25" i="15" s="1"/>
  <c r="J11" i="13"/>
  <c r="C21" i="15" s="1"/>
  <c r="J9" i="13"/>
  <c r="C13" i="15" s="1"/>
  <c r="I12" i="13"/>
  <c r="B25" i="15" s="1"/>
  <c r="E25" i="15" s="1"/>
  <c r="I11" i="13"/>
  <c r="B21" i="15" s="1"/>
  <c r="F13" i="15" l="1"/>
  <c r="E17" i="15"/>
  <c r="F17" i="15"/>
  <c r="F9" i="15"/>
  <c r="E9" i="15"/>
  <c r="F21" i="15"/>
  <c r="F25" i="15"/>
  <c r="E21" i="15"/>
  <c r="E13" i="15"/>
  <c r="C23" i="1"/>
  <c r="B23" i="1"/>
  <c r="C23" i="2"/>
  <c r="B23" i="2"/>
  <c r="C22" i="3"/>
  <c r="B22" i="3"/>
  <c r="C23" i="4"/>
  <c r="B23" i="4"/>
  <c r="C22" i="5"/>
  <c r="B22" i="5"/>
  <c r="K16" i="16"/>
  <c r="BE9" i="15"/>
  <c r="BD53" i="15"/>
  <c r="BC53" i="15"/>
  <c r="BD61" i="15"/>
  <c r="BC61" i="15"/>
  <c r="BD65" i="15"/>
  <c r="BC65" i="15"/>
  <c r="BD69" i="15"/>
  <c r="BC69" i="15"/>
  <c r="BD73" i="15"/>
  <c r="BC73" i="15"/>
  <c r="BC77" i="15"/>
  <c r="BD77" i="15"/>
  <c r="BE45" i="15"/>
  <c r="BE41" i="15"/>
  <c r="A7" i="15"/>
  <c r="A8" i="15" s="1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A42" i="15" s="1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A59" i="15" s="1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A76" i="15" s="1"/>
  <c r="A77" i="15" s="1"/>
  <c r="A78" i="15" s="1"/>
  <c r="A79" i="15" s="1"/>
  <c r="A80" i="15" s="1"/>
  <c r="A81" i="15" s="1"/>
  <c r="BE25" i="15"/>
  <c r="BE21" i="15"/>
  <c r="BE13" i="15"/>
  <c r="BE17" i="15"/>
  <c r="BE69" i="15" l="1"/>
  <c r="BE53" i="15"/>
  <c r="BE61" i="15"/>
  <c r="BE65" i="15"/>
  <c r="BE73" i="15"/>
  <c r="BE77" i="15"/>
  <c r="B11" i="3"/>
  <c r="C11" i="3"/>
  <c r="M23" i="13" s="1"/>
  <c r="B11" i="4"/>
  <c r="L22" i="13" s="1"/>
  <c r="C11" i="4"/>
  <c r="M22" i="13" s="1"/>
  <c r="B11" i="5"/>
  <c r="L21" i="13" s="1"/>
  <c r="C11" i="5"/>
  <c r="M21" i="13" s="1"/>
  <c r="B11" i="6"/>
  <c r="L20" i="13" s="1"/>
  <c r="C11" i="6"/>
  <c r="M20" i="13" s="1"/>
  <c r="B11" i="7"/>
  <c r="L19" i="13" s="1"/>
  <c r="C11" i="7"/>
  <c r="M19" i="13" s="1"/>
  <c r="B11" i="8"/>
  <c r="L18" i="13" s="1"/>
  <c r="C11" i="8"/>
  <c r="M18" i="13" s="1"/>
  <c r="B11" i="9"/>
  <c r="C11" i="9"/>
  <c r="M17" i="13" s="1"/>
  <c r="B11" i="10"/>
  <c r="C11" i="10"/>
  <c r="M16" i="13" s="1"/>
  <c r="B11" i="11"/>
  <c r="C11" i="11"/>
  <c r="M15" i="13" s="1"/>
  <c r="B11" i="12"/>
  <c r="L14" i="13" s="1"/>
  <c r="C11" i="12"/>
  <c r="M14" i="13" s="1"/>
  <c r="B11" i="2"/>
  <c r="C11" i="2"/>
  <c r="M24" i="13" s="1"/>
  <c r="B11" i="1"/>
  <c r="L25" i="13" s="1"/>
  <c r="C11" i="1"/>
  <c r="M25" i="13" s="1"/>
  <c r="E28" i="12"/>
  <c r="C33" i="12" s="1"/>
  <c r="D32" i="12"/>
  <c r="D31" i="12"/>
  <c r="D30" i="12"/>
  <c r="D29" i="12"/>
  <c r="D28" i="12"/>
  <c r="B25" i="12"/>
  <c r="C25" i="12"/>
  <c r="D24" i="12"/>
  <c r="D23" i="12"/>
  <c r="D22" i="12"/>
  <c r="B19" i="12"/>
  <c r="C19" i="12"/>
  <c r="D18" i="12"/>
  <c r="D17" i="12"/>
  <c r="D16" i="12"/>
  <c r="D13" i="12"/>
  <c r="B12" i="12"/>
  <c r="C12" i="12"/>
  <c r="D10" i="12"/>
  <c r="D9" i="12"/>
  <c r="B25" i="11"/>
  <c r="C25" i="11"/>
  <c r="D32" i="11"/>
  <c r="D31" i="11"/>
  <c r="E28" i="11"/>
  <c r="C33" i="11" s="1"/>
  <c r="D30" i="11"/>
  <c r="D29" i="11"/>
  <c r="D28" i="11"/>
  <c r="D24" i="11"/>
  <c r="D23" i="11"/>
  <c r="D22" i="11"/>
  <c r="B19" i="11"/>
  <c r="C19" i="11"/>
  <c r="D18" i="11"/>
  <c r="D17" i="11"/>
  <c r="D16" i="11"/>
  <c r="D13" i="11"/>
  <c r="B12" i="11"/>
  <c r="C12" i="11"/>
  <c r="D10" i="11"/>
  <c r="D9" i="11"/>
  <c r="E33" i="10"/>
  <c r="C38" i="10" s="1"/>
  <c r="D37" i="10"/>
  <c r="D36" i="10"/>
  <c r="D35" i="10"/>
  <c r="D34" i="10"/>
  <c r="D33" i="10"/>
  <c r="B30" i="10"/>
  <c r="C30" i="10"/>
  <c r="D29" i="10"/>
  <c r="D28" i="10"/>
  <c r="D27" i="10"/>
  <c r="E24" i="10"/>
  <c r="C24" i="10" s="1"/>
  <c r="D23" i="10"/>
  <c r="D22" i="10"/>
  <c r="B19" i="10"/>
  <c r="C19" i="10"/>
  <c r="D18" i="10"/>
  <c r="D17" i="10"/>
  <c r="D16" i="10"/>
  <c r="D13" i="10"/>
  <c r="B12" i="10"/>
  <c r="C12" i="10"/>
  <c r="D10" i="10"/>
  <c r="D9" i="10"/>
  <c r="D35" i="9"/>
  <c r="D34" i="9"/>
  <c r="B30" i="9"/>
  <c r="C30" i="9"/>
  <c r="D29" i="9"/>
  <c r="D22" i="9"/>
  <c r="B38" i="9"/>
  <c r="C38" i="9"/>
  <c r="D37" i="9"/>
  <c r="D36" i="9"/>
  <c r="D33" i="9"/>
  <c r="D28" i="9"/>
  <c r="D27" i="9"/>
  <c r="E24" i="9"/>
  <c r="B24" i="9" s="1"/>
  <c r="D23" i="9"/>
  <c r="B19" i="9"/>
  <c r="C19" i="9"/>
  <c r="D18" i="9"/>
  <c r="D17" i="9"/>
  <c r="D16" i="9"/>
  <c r="D13" i="9"/>
  <c r="B12" i="9"/>
  <c r="C12" i="9"/>
  <c r="D10" i="9"/>
  <c r="D9" i="9"/>
  <c r="D43" i="8"/>
  <c r="D42" i="8"/>
  <c r="D38" i="8"/>
  <c r="D37" i="8"/>
  <c r="D23" i="8"/>
  <c r="B47" i="8"/>
  <c r="C47" i="8"/>
  <c r="D46" i="8"/>
  <c r="D45" i="8"/>
  <c r="D44" i="8"/>
  <c r="B39" i="8"/>
  <c r="C39" i="8"/>
  <c r="D36" i="8"/>
  <c r="E33" i="8"/>
  <c r="C33" i="8" s="1"/>
  <c r="D32" i="8"/>
  <c r="D31" i="8"/>
  <c r="B28" i="8"/>
  <c r="D28" i="8" s="1"/>
  <c r="C28" i="8"/>
  <c r="D27" i="8"/>
  <c r="D26" i="8"/>
  <c r="D25" i="8"/>
  <c r="D24" i="8"/>
  <c r="B20" i="8"/>
  <c r="C20" i="8"/>
  <c r="D19" i="8"/>
  <c r="D18" i="8"/>
  <c r="D17" i="8"/>
  <c r="D16" i="8"/>
  <c r="D13" i="8"/>
  <c r="B12" i="8"/>
  <c r="C12" i="8"/>
  <c r="D10" i="8"/>
  <c r="D9" i="8"/>
  <c r="B55" i="7"/>
  <c r="C55" i="7"/>
  <c r="D54" i="7"/>
  <c r="D53" i="7"/>
  <c r="D52" i="7"/>
  <c r="D51" i="7"/>
  <c r="D50" i="7"/>
  <c r="B47" i="7"/>
  <c r="C47" i="7"/>
  <c r="D46" i="7"/>
  <c r="D45" i="7"/>
  <c r="D44" i="7"/>
  <c r="E41" i="7"/>
  <c r="B41" i="7" s="1"/>
  <c r="D40" i="7"/>
  <c r="D39" i="7"/>
  <c r="B36" i="7"/>
  <c r="C36" i="7"/>
  <c r="D35" i="7"/>
  <c r="D34" i="7"/>
  <c r="D33" i="7"/>
  <c r="D32" i="7"/>
  <c r="D31" i="7"/>
  <c r="B28" i="7"/>
  <c r="C28" i="7"/>
  <c r="D27" i="7"/>
  <c r="D26" i="7"/>
  <c r="D25" i="7"/>
  <c r="D24" i="7"/>
  <c r="B21" i="7"/>
  <c r="C21" i="7"/>
  <c r="D20" i="7"/>
  <c r="D19" i="7"/>
  <c r="D18" i="7"/>
  <c r="D17" i="7"/>
  <c r="D16" i="7"/>
  <c r="D13" i="7"/>
  <c r="B12" i="7"/>
  <c r="C12" i="7"/>
  <c r="D10" i="7"/>
  <c r="D9" i="7"/>
  <c r="B60" i="6"/>
  <c r="C60" i="6"/>
  <c r="D59" i="6"/>
  <c r="D58" i="6"/>
  <c r="B55" i="6"/>
  <c r="C55" i="6"/>
  <c r="D54" i="6"/>
  <c r="D53" i="6"/>
  <c r="D52" i="6"/>
  <c r="D51" i="6"/>
  <c r="D50" i="6"/>
  <c r="B47" i="6"/>
  <c r="C47" i="6"/>
  <c r="D46" i="6"/>
  <c r="D45" i="6"/>
  <c r="D44" i="6"/>
  <c r="E41" i="6"/>
  <c r="B41" i="6" s="1"/>
  <c r="D40" i="6"/>
  <c r="D39" i="6"/>
  <c r="B36" i="6"/>
  <c r="C36" i="6"/>
  <c r="D35" i="6"/>
  <c r="D34" i="6"/>
  <c r="D33" i="6"/>
  <c r="D32" i="6"/>
  <c r="D31" i="6"/>
  <c r="B28" i="6"/>
  <c r="C28" i="6"/>
  <c r="D27" i="6"/>
  <c r="D26" i="6"/>
  <c r="D25" i="6"/>
  <c r="D24" i="6"/>
  <c r="B21" i="6"/>
  <c r="C21" i="6"/>
  <c r="D20" i="6"/>
  <c r="D19" i="6"/>
  <c r="D18" i="6"/>
  <c r="D17" i="6"/>
  <c r="D16" i="6"/>
  <c r="D13" i="6"/>
  <c r="B12" i="6"/>
  <c r="C12" i="6"/>
  <c r="D12" i="6"/>
  <c r="D10" i="6"/>
  <c r="D9" i="6"/>
  <c r="D60" i="5"/>
  <c r="D59" i="5"/>
  <c r="D52" i="5"/>
  <c r="D51" i="5"/>
  <c r="B61" i="5"/>
  <c r="C61" i="5"/>
  <c r="B56" i="5"/>
  <c r="C56" i="5"/>
  <c r="D55" i="5"/>
  <c r="D54" i="5"/>
  <c r="D53" i="5"/>
  <c r="B48" i="5"/>
  <c r="C48" i="5"/>
  <c r="D47" i="5"/>
  <c r="D46" i="5"/>
  <c r="D45" i="5"/>
  <c r="E42" i="5"/>
  <c r="B42" i="5" s="1"/>
  <c r="D41" i="5"/>
  <c r="D40" i="5"/>
  <c r="B37" i="5"/>
  <c r="C37" i="5"/>
  <c r="D36" i="5"/>
  <c r="D35" i="5"/>
  <c r="D34" i="5"/>
  <c r="D33" i="5"/>
  <c r="D32" i="5"/>
  <c r="B29" i="5"/>
  <c r="C29" i="5"/>
  <c r="D28" i="5"/>
  <c r="D27" i="5"/>
  <c r="D26" i="5"/>
  <c r="D25" i="5"/>
  <c r="B21" i="5"/>
  <c r="C21" i="5"/>
  <c r="D20" i="5"/>
  <c r="D19" i="5"/>
  <c r="D18" i="5"/>
  <c r="D17" i="5"/>
  <c r="D16" i="5"/>
  <c r="D13" i="5"/>
  <c r="B12" i="5"/>
  <c r="C12" i="5"/>
  <c r="D10" i="5"/>
  <c r="D9" i="5"/>
  <c r="B70" i="4"/>
  <c r="C70" i="4"/>
  <c r="D69" i="4"/>
  <c r="D68" i="4"/>
  <c r="B65" i="4"/>
  <c r="C65" i="4"/>
  <c r="D64" i="4"/>
  <c r="D63" i="4"/>
  <c r="D62" i="4"/>
  <c r="D61" i="4"/>
  <c r="D60" i="4"/>
  <c r="B57" i="4"/>
  <c r="C57" i="4"/>
  <c r="D56" i="4"/>
  <c r="D55" i="4"/>
  <c r="D54" i="4"/>
  <c r="B51" i="4"/>
  <c r="C51" i="4"/>
  <c r="D50" i="4"/>
  <c r="D49" i="4"/>
  <c r="D48" i="4"/>
  <c r="D47" i="4"/>
  <c r="D46" i="4"/>
  <c r="E43" i="4"/>
  <c r="C43" i="4" s="1"/>
  <c r="B43" i="4"/>
  <c r="D43" i="4" s="1"/>
  <c r="D42" i="4"/>
  <c r="D41" i="4"/>
  <c r="B38" i="4"/>
  <c r="C38" i="4"/>
  <c r="D37" i="4"/>
  <c r="D36" i="4"/>
  <c r="D35" i="4"/>
  <c r="D34" i="4"/>
  <c r="D33" i="4"/>
  <c r="B30" i="4"/>
  <c r="C30" i="4"/>
  <c r="D29" i="4"/>
  <c r="D28" i="4"/>
  <c r="D27" i="4"/>
  <c r="D26" i="4"/>
  <c r="B22" i="4"/>
  <c r="C22" i="4"/>
  <c r="D21" i="4"/>
  <c r="D20" i="4"/>
  <c r="D19" i="4"/>
  <c r="D18" i="4"/>
  <c r="D17" i="4"/>
  <c r="D13" i="4"/>
  <c r="B12" i="4"/>
  <c r="C12" i="4"/>
  <c r="D10" i="4"/>
  <c r="D9" i="4"/>
  <c r="B63" i="3"/>
  <c r="C63" i="3"/>
  <c r="D62" i="3"/>
  <c r="D61" i="3"/>
  <c r="B58" i="3"/>
  <c r="C58" i="3"/>
  <c r="D57" i="3"/>
  <c r="D56" i="3"/>
  <c r="D55" i="3"/>
  <c r="D54" i="3"/>
  <c r="D53" i="3"/>
  <c r="B50" i="3"/>
  <c r="C50" i="3"/>
  <c r="D49" i="3"/>
  <c r="D48" i="3"/>
  <c r="D47" i="3"/>
  <c r="D46" i="3"/>
  <c r="D45" i="3"/>
  <c r="E42" i="3"/>
  <c r="C42" i="3" s="1"/>
  <c r="D41" i="3"/>
  <c r="D40" i="3"/>
  <c r="B37" i="3"/>
  <c r="C37" i="3"/>
  <c r="D36" i="3"/>
  <c r="D35" i="3"/>
  <c r="D34" i="3"/>
  <c r="D33" i="3"/>
  <c r="D32" i="3"/>
  <c r="B29" i="3"/>
  <c r="C29" i="3"/>
  <c r="D28" i="3"/>
  <c r="D27" i="3"/>
  <c r="D26" i="3"/>
  <c r="D25" i="3"/>
  <c r="B21" i="3"/>
  <c r="C21" i="3"/>
  <c r="D20" i="3"/>
  <c r="D19" i="3"/>
  <c r="D18" i="3"/>
  <c r="D17" i="3"/>
  <c r="D16" i="3"/>
  <c r="D10" i="3"/>
  <c r="D9" i="3"/>
  <c r="B12" i="3"/>
  <c r="C12" i="3"/>
  <c r="D13" i="3"/>
  <c r="D25" i="13"/>
  <c r="K25" i="13" s="1"/>
  <c r="D77" i="15" s="1"/>
  <c r="J25" i="13"/>
  <c r="C77" i="15" s="1"/>
  <c r="I25" i="13"/>
  <c r="B77" i="15" s="1"/>
  <c r="D24" i="13"/>
  <c r="K24" i="13" s="1"/>
  <c r="D73" i="15" s="1"/>
  <c r="J24" i="13"/>
  <c r="C73" i="15" s="1"/>
  <c r="I24" i="13"/>
  <c r="B73" i="15" s="1"/>
  <c r="D23" i="13"/>
  <c r="K23" i="13" s="1"/>
  <c r="D69" i="15" s="1"/>
  <c r="J23" i="13"/>
  <c r="C69" i="15" s="1"/>
  <c r="I23" i="13"/>
  <c r="B69" i="15" s="1"/>
  <c r="D22" i="13"/>
  <c r="K22" i="13" s="1"/>
  <c r="D65" i="15" s="1"/>
  <c r="J22" i="13"/>
  <c r="C65" i="15" s="1"/>
  <c r="I22" i="13"/>
  <c r="B65" i="15" s="1"/>
  <c r="D21" i="13"/>
  <c r="K21" i="13" s="1"/>
  <c r="D61" i="15" s="1"/>
  <c r="J21" i="13"/>
  <c r="C61" i="15" s="1"/>
  <c r="I21" i="13"/>
  <c r="B61" i="15" s="1"/>
  <c r="D20" i="13"/>
  <c r="K20" i="13" s="1"/>
  <c r="D57" i="15" s="1"/>
  <c r="J20" i="13"/>
  <c r="C57" i="15" s="1"/>
  <c r="I20" i="13"/>
  <c r="B57" i="15" s="1"/>
  <c r="D19" i="13"/>
  <c r="K19" i="13" s="1"/>
  <c r="D53" i="15" s="1"/>
  <c r="J19" i="13"/>
  <c r="C53" i="15" s="1"/>
  <c r="I19" i="13"/>
  <c r="B53" i="15" s="1"/>
  <c r="D18" i="13"/>
  <c r="K18" i="13" s="1"/>
  <c r="D49" i="15" s="1"/>
  <c r="J18" i="13"/>
  <c r="C49" i="15" s="1"/>
  <c r="I18" i="13"/>
  <c r="B49" i="15" s="1"/>
  <c r="D17" i="13"/>
  <c r="K17" i="13" s="1"/>
  <c r="D45" i="15" s="1"/>
  <c r="J17" i="13"/>
  <c r="C45" i="15" s="1"/>
  <c r="I17" i="13"/>
  <c r="B45" i="15" s="1"/>
  <c r="D16" i="13"/>
  <c r="K16" i="13" s="1"/>
  <c r="D41" i="15" s="1"/>
  <c r="J16" i="13"/>
  <c r="C41" i="15" s="1"/>
  <c r="I16" i="13"/>
  <c r="B41" i="15" s="1"/>
  <c r="D15" i="13"/>
  <c r="K15" i="13" s="1"/>
  <c r="D37" i="15" s="1"/>
  <c r="J15" i="13"/>
  <c r="C37" i="15" s="1"/>
  <c r="I15" i="13"/>
  <c r="B37" i="15" s="1"/>
  <c r="D14" i="13"/>
  <c r="K14" i="13" s="1"/>
  <c r="D33" i="15" s="1"/>
  <c r="J14" i="13"/>
  <c r="C33" i="15" s="1"/>
  <c r="I14" i="13"/>
  <c r="B33" i="15" s="1"/>
  <c r="D13" i="13"/>
  <c r="K13" i="13" s="1"/>
  <c r="D29" i="15" s="1"/>
  <c r="J13" i="13"/>
  <c r="C29" i="15" s="1"/>
  <c r="I13" i="13"/>
  <c r="B29" i="15" s="1"/>
  <c r="D48" i="2"/>
  <c r="B53" i="2"/>
  <c r="C53" i="2"/>
  <c r="E53" i="2"/>
  <c r="D49" i="2"/>
  <c r="D50" i="2"/>
  <c r="D51" i="2"/>
  <c r="E43" i="2"/>
  <c r="C43" i="2" s="1"/>
  <c r="G16" i="2"/>
  <c r="G13" i="2"/>
  <c r="H13" i="2"/>
  <c r="B22" i="2"/>
  <c r="C22" i="2"/>
  <c r="G42" i="2"/>
  <c r="G41" i="2"/>
  <c r="G52" i="2"/>
  <c r="G51" i="2"/>
  <c r="G50" i="2"/>
  <c r="G49" i="2"/>
  <c r="G48" i="2"/>
  <c r="D52" i="2"/>
  <c r="B38" i="2"/>
  <c r="C38" i="2"/>
  <c r="E38" i="2"/>
  <c r="D37" i="2"/>
  <c r="D36" i="2"/>
  <c r="D35" i="2"/>
  <c r="D34" i="2"/>
  <c r="D33" i="2"/>
  <c r="D42" i="2"/>
  <c r="D41" i="2"/>
  <c r="B66" i="2"/>
  <c r="C66" i="2"/>
  <c r="E66" i="2"/>
  <c r="D65" i="2"/>
  <c r="D64" i="2"/>
  <c r="D60" i="2"/>
  <c r="D59" i="2"/>
  <c r="D58" i="2"/>
  <c r="D57" i="2"/>
  <c r="O52" i="2"/>
  <c r="H52" i="2"/>
  <c r="O51" i="2"/>
  <c r="H51" i="2"/>
  <c r="O50" i="2"/>
  <c r="H50" i="2"/>
  <c r="O49" i="2"/>
  <c r="H49" i="2"/>
  <c r="O48" i="2"/>
  <c r="H48" i="2"/>
  <c r="H42" i="2"/>
  <c r="H41" i="2"/>
  <c r="H37" i="2"/>
  <c r="G37" i="2"/>
  <c r="G36" i="2"/>
  <c r="H36" i="2"/>
  <c r="G35" i="2"/>
  <c r="H35" i="2"/>
  <c r="G34" i="2"/>
  <c r="H34" i="2"/>
  <c r="G33" i="2"/>
  <c r="H33" i="2"/>
  <c r="B30" i="2"/>
  <c r="C30" i="2"/>
  <c r="E30" i="2"/>
  <c r="D29" i="2"/>
  <c r="G29" i="2"/>
  <c r="H29" i="2"/>
  <c r="D28" i="2"/>
  <c r="G28" i="2"/>
  <c r="H28" i="2"/>
  <c r="D27" i="2"/>
  <c r="G27" i="2"/>
  <c r="H27" i="2"/>
  <c r="D26" i="2"/>
  <c r="G26" i="2"/>
  <c r="H26" i="2"/>
  <c r="E22" i="2"/>
  <c r="D21" i="2"/>
  <c r="G21" i="2"/>
  <c r="H21" i="2"/>
  <c r="D20" i="2"/>
  <c r="G20" i="2"/>
  <c r="H20" i="2"/>
  <c r="D19" i="2"/>
  <c r="G19" i="2"/>
  <c r="H19" i="2"/>
  <c r="D18" i="2"/>
  <c r="G18" i="2"/>
  <c r="H18" i="2"/>
  <c r="B17" i="2"/>
  <c r="C17" i="2"/>
  <c r="H17" i="2" s="1"/>
  <c r="D16" i="2"/>
  <c r="H16" i="2"/>
  <c r="E11" i="2"/>
  <c r="D9" i="2"/>
  <c r="G9" i="2"/>
  <c r="D10" i="2"/>
  <c r="G10" i="2"/>
  <c r="H10" i="2"/>
  <c r="H9" i="2"/>
  <c r="E17" i="2"/>
  <c r="D13" i="2"/>
  <c r="B61" i="2"/>
  <c r="C61" i="2"/>
  <c r="D56" i="2"/>
  <c r="B12" i="2"/>
  <c r="C12" i="2"/>
  <c r="B60" i="1"/>
  <c r="C60" i="1"/>
  <c r="E60" i="1"/>
  <c r="D59" i="1"/>
  <c r="L59" i="1"/>
  <c r="N13" i="1"/>
  <c r="L12" i="1" s="1"/>
  <c r="P6" i="1" s="1"/>
  <c r="D58" i="1"/>
  <c r="L58" i="1"/>
  <c r="D57" i="1"/>
  <c r="L57" i="1"/>
  <c r="D48" i="1"/>
  <c r="B54" i="1"/>
  <c r="C54" i="1"/>
  <c r="E54" i="1"/>
  <c r="D49" i="1"/>
  <c r="D50" i="1"/>
  <c r="D51" i="1"/>
  <c r="D53" i="1"/>
  <c r="D52" i="1"/>
  <c r="L51" i="1"/>
  <c r="T51" i="1"/>
  <c r="L50" i="1"/>
  <c r="T50" i="1"/>
  <c r="T49" i="1"/>
  <c r="L49" i="1"/>
  <c r="T48" i="1"/>
  <c r="L48" i="1"/>
  <c r="T53" i="1"/>
  <c r="T52" i="1"/>
  <c r="L52" i="1"/>
  <c r="L53" i="1"/>
  <c r="B45" i="1"/>
  <c r="C45" i="1"/>
  <c r="E45" i="1"/>
  <c r="L44" i="1"/>
  <c r="L43" i="1"/>
  <c r="L42" i="1"/>
  <c r="L41" i="1"/>
  <c r="D44" i="1"/>
  <c r="D43" i="1"/>
  <c r="D42" i="1"/>
  <c r="D41" i="1"/>
  <c r="L36" i="1"/>
  <c r="B37" i="1"/>
  <c r="C37" i="1"/>
  <c r="L35" i="1"/>
  <c r="L34" i="1"/>
  <c r="L33" i="1"/>
  <c r="L29" i="1"/>
  <c r="B30" i="1"/>
  <c r="C30" i="1"/>
  <c r="L28" i="1"/>
  <c r="L27" i="1"/>
  <c r="L26" i="1"/>
  <c r="L21" i="1"/>
  <c r="B22" i="1"/>
  <c r="C22" i="1"/>
  <c r="L20" i="1"/>
  <c r="L19" i="1"/>
  <c r="L18" i="1"/>
  <c r="B17" i="1"/>
  <c r="C17" i="1"/>
  <c r="L16" i="1"/>
  <c r="E37" i="1"/>
  <c r="D36" i="1"/>
  <c r="D35" i="1"/>
  <c r="D34" i="1"/>
  <c r="D33" i="1"/>
  <c r="E30" i="1"/>
  <c r="D29" i="1"/>
  <c r="D28" i="1"/>
  <c r="D27" i="1"/>
  <c r="D26" i="1"/>
  <c r="L10" i="1"/>
  <c r="L9" i="1"/>
  <c r="E22" i="1"/>
  <c r="D21" i="1"/>
  <c r="D20" i="1"/>
  <c r="D19" i="1"/>
  <c r="D18" i="1"/>
  <c r="D16" i="1"/>
  <c r="D9" i="1"/>
  <c r="E11" i="1"/>
  <c r="D10" i="1"/>
  <c r="H102" i="1"/>
  <c r="G102" i="1"/>
  <c r="B102" i="1"/>
  <c r="C102" i="1"/>
  <c r="I101" i="1"/>
  <c r="I100" i="1"/>
  <c r="H97" i="1"/>
  <c r="G97" i="1"/>
  <c r="I97" i="1" s="1"/>
  <c r="B97" i="1"/>
  <c r="C97" i="1"/>
  <c r="I96" i="1"/>
  <c r="I95" i="1"/>
  <c r="H92" i="1"/>
  <c r="G92" i="1"/>
  <c r="B92" i="1"/>
  <c r="C92" i="1"/>
  <c r="D92" i="1" s="1"/>
  <c r="I91" i="1"/>
  <c r="I90" i="1"/>
  <c r="I89" i="1"/>
  <c r="I88" i="1"/>
  <c r="H85" i="1"/>
  <c r="G85" i="1"/>
  <c r="B85" i="1"/>
  <c r="C85" i="1"/>
  <c r="L85" i="1" s="1"/>
  <c r="I84" i="1"/>
  <c r="I83" i="1"/>
  <c r="H80" i="1"/>
  <c r="G80" i="1"/>
  <c r="B80" i="1"/>
  <c r="C80" i="1"/>
  <c r="I79" i="1"/>
  <c r="I78" i="1"/>
  <c r="I77" i="1"/>
  <c r="I76" i="1"/>
  <c r="I75" i="1"/>
  <c r="H72" i="1"/>
  <c r="G72" i="1"/>
  <c r="B72" i="1"/>
  <c r="C72" i="1"/>
  <c r="I71" i="1"/>
  <c r="I70" i="1"/>
  <c r="I69" i="1"/>
  <c r="H66" i="1"/>
  <c r="G66" i="1"/>
  <c r="B66" i="1"/>
  <c r="C66" i="1"/>
  <c r="I65" i="1"/>
  <c r="I64" i="1"/>
  <c r="I63" i="1"/>
  <c r="H60" i="1"/>
  <c r="G60" i="1"/>
  <c r="I59" i="1"/>
  <c r="I58" i="1"/>
  <c r="I57" i="1"/>
  <c r="H54" i="1"/>
  <c r="G54" i="1"/>
  <c r="I54" i="1" s="1"/>
  <c r="I53" i="1"/>
  <c r="I52" i="1"/>
  <c r="I51" i="1"/>
  <c r="I50" i="1"/>
  <c r="I49" i="1"/>
  <c r="I48" i="1"/>
  <c r="H45" i="1"/>
  <c r="G45" i="1"/>
  <c r="I45" i="1" s="1"/>
  <c r="I44" i="1"/>
  <c r="I43" i="1"/>
  <c r="I42" i="1"/>
  <c r="I41" i="1"/>
  <c r="H37" i="1"/>
  <c r="G37" i="1"/>
  <c r="I36" i="1"/>
  <c r="I35" i="1"/>
  <c r="I34" i="1"/>
  <c r="I33" i="1"/>
  <c r="H30" i="1"/>
  <c r="G30" i="1"/>
  <c r="I29" i="1"/>
  <c r="I28" i="1"/>
  <c r="I27" i="1"/>
  <c r="I26" i="1"/>
  <c r="H22" i="1"/>
  <c r="G22" i="1"/>
  <c r="I21" i="1"/>
  <c r="I20" i="1"/>
  <c r="I19" i="1"/>
  <c r="I18" i="1"/>
  <c r="H17" i="1"/>
  <c r="G17" i="1"/>
  <c r="I16" i="1"/>
  <c r="E102" i="1"/>
  <c r="D101" i="1"/>
  <c r="M101" i="1"/>
  <c r="L101" i="1"/>
  <c r="D100" i="1"/>
  <c r="M100" i="1"/>
  <c r="L100" i="1"/>
  <c r="E97" i="1"/>
  <c r="D96" i="1"/>
  <c r="M96" i="1"/>
  <c r="L96" i="1"/>
  <c r="D95" i="1"/>
  <c r="M95" i="1"/>
  <c r="L95" i="1"/>
  <c r="E92" i="1"/>
  <c r="D91" i="1"/>
  <c r="M91" i="1"/>
  <c r="L91" i="1"/>
  <c r="D90" i="1"/>
  <c r="M90" i="1"/>
  <c r="L90" i="1"/>
  <c r="D89" i="1"/>
  <c r="M89" i="1"/>
  <c r="L89" i="1"/>
  <c r="D88" i="1"/>
  <c r="M88" i="1"/>
  <c r="L88" i="1"/>
  <c r="E85" i="1"/>
  <c r="D84" i="1"/>
  <c r="M84" i="1"/>
  <c r="L84" i="1"/>
  <c r="D83" i="1"/>
  <c r="M83" i="1"/>
  <c r="L83" i="1"/>
  <c r="E80" i="1"/>
  <c r="D79" i="1"/>
  <c r="M79" i="1"/>
  <c r="L79" i="1"/>
  <c r="D78" i="1"/>
  <c r="M78" i="1"/>
  <c r="L78" i="1"/>
  <c r="D77" i="1"/>
  <c r="M77" i="1"/>
  <c r="L77" i="1"/>
  <c r="D76" i="1"/>
  <c r="M76" i="1"/>
  <c r="L76" i="1"/>
  <c r="D75" i="1"/>
  <c r="M75" i="1"/>
  <c r="L75" i="1"/>
  <c r="E72" i="1"/>
  <c r="D71" i="1"/>
  <c r="M71" i="1"/>
  <c r="L71" i="1"/>
  <c r="D70" i="1"/>
  <c r="M70" i="1"/>
  <c r="L70" i="1"/>
  <c r="D69" i="1"/>
  <c r="M69" i="1"/>
  <c r="L69" i="1"/>
  <c r="E66" i="1"/>
  <c r="D65" i="1"/>
  <c r="M65" i="1"/>
  <c r="L65" i="1"/>
  <c r="D64" i="1"/>
  <c r="M64" i="1"/>
  <c r="L64" i="1"/>
  <c r="D63" i="1"/>
  <c r="M63" i="1"/>
  <c r="L63" i="1"/>
  <c r="M59" i="1"/>
  <c r="M58" i="1"/>
  <c r="M57" i="1"/>
  <c r="M53" i="1"/>
  <c r="M52" i="1"/>
  <c r="M51" i="1"/>
  <c r="M50" i="1"/>
  <c r="M49" i="1"/>
  <c r="M48" i="1"/>
  <c r="M44" i="1"/>
  <c r="M43" i="1"/>
  <c r="M42" i="1"/>
  <c r="M41" i="1"/>
  <c r="M36" i="1"/>
  <c r="M35" i="1"/>
  <c r="M34" i="1"/>
  <c r="M33" i="1"/>
  <c r="M29" i="1"/>
  <c r="M28" i="1"/>
  <c r="M27" i="1"/>
  <c r="M26" i="1"/>
  <c r="E17" i="1"/>
  <c r="J17" i="1"/>
  <c r="M21" i="1"/>
  <c r="M20" i="1"/>
  <c r="M19" i="1"/>
  <c r="M18" i="1"/>
  <c r="M16" i="1"/>
  <c r="M10" i="1"/>
  <c r="M9" i="1"/>
  <c r="E61" i="2"/>
  <c r="E63" i="3"/>
  <c r="E58" i="3"/>
  <c r="E50" i="3"/>
  <c r="E37" i="3"/>
  <c r="E29" i="3"/>
  <c r="E21" i="3"/>
  <c r="E70" i="4"/>
  <c r="E65" i="4"/>
  <c r="E57" i="4"/>
  <c r="E51" i="4"/>
  <c r="E38" i="4"/>
  <c r="E30" i="4"/>
  <c r="E22" i="4"/>
  <c r="E61" i="5"/>
  <c r="E56" i="5"/>
  <c r="E48" i="5"/>
  <c r="E37" i="5"/>
  <c r="E29" i="5"/>
  <c r="E21" i="5"/>
  <c r="E60" i="6"/>
  <c r="E55" i="6"/>
  <c r="E47" i="6"/>
  <c r="E36" i="6"/>
  <c r="E28" i="6"/>
  <c r="E21" i="6"/>
  <c r="E55" i="7"/>
  <c r="E47" i="7"/>
  <c r="E36" i="7"/>
  <c r="E28" i="7"/>
  <c r="E21" i="7"/>
  <c r="E47" i="8"/>
  <c r="E39" i="8"/>
  <c r="E28" i="8"/>
  <c r="E20" i="8"/>
  <c r="E38" i="9"/>
  <c r="E30" i="9"/>
  <c r="E19" i="9"/>
  <c r="E30" i="10"/>
  <c r="E19" i="10"/>
  <c r="E25" i="11"/>
  <c r="E19" i="11"/>
  <c r="E25" i="12"/>
  <c r="E19" i="12"/>
  <c r="E12" i="12"/>
  <c r="E11" i="12"/>
  <c r="E12" i="11"/>
  <c r="E11" i="11"/>
  <c r="E12" i="10"/>
  <c r="E11" i="10"/>
  <c r="E12" i="9"/>
  <c r="E11" i="9"/>
  <c r="E12" i="8"/>
  <c r="E11" i="8"/>
  <c r="E12" i="7"/>
  <c r="E11" i="7"/>
  <c r="E12" i="6"/>
  <c r="E11" i="6"/>
  <c r="I13" i="1"/>
  <c r="I12" i="1" s="1"/>
  <c r="E12" i="5"/>
  <c r="E11" i="5"/>
  <c r="E12" i="4"/>
  <c r="E11" i="4"/>
  <c r="E12" i="3"/>
  <c r="E11" i="3"/>
  <c r="E12" i="2"/>
  <c r="J12" i="1"/>
  <c r="H12" i="1"/>
  <c r="G12" i="1"/>
  <c r="E12" i="1"/>
  <c r="D13" i="1"/>
  <c r="D12" i="1" s="1"/>
  <c r="C12" i="1"/>
  <c r="B12" i="1"/>
  <c r="I9" i="1"/>
  <c r="I10" i="1"/>
  <c r="G11" i="1"/>
  <c r="H11" i="1"/>
  <c r="J11" i="1"/>
  <c r="J22" i="1"/>
  <c r="J30" i="1"/>
  <c r="J37" i="1"/>
  <c r="J45" i="1"/>
  <c r="J54" i="1"/>
  <c r="J60" i="1"/>
  <c r="J66" i="1"/>
  <c r="J72" i="1"/>
  <c r="J80" i="1"/>
  <c r="J85" i="1"/>
  <c r="J92" i="1"/>
  <c r="J97" i="1"/>
  <c r="J102" i="1"/>
  <c r="I105" i="1"/>
  <c r="I106" i="1"/>
  <c r="G107" i="1"/>
  <c r="H107" i="1"/>
  <c r="J107" i="1"/>
  <c r="I110" i="1"/>
  <c r="I111" i="1"/>
  <c r="I112" i="1"/>
  <c r="I113" i="1"/>
  <c r="G114" i="1"/>
  <c r="H114" i="1"/>
  <c r="J114" i="1"/>
  <c r="I117" i="1"/>
  <c r="I118" i="1"/>
  <c r="I119" i="1"/>
  <c r="I120" i="1"/>
  <c r="G121" i="1"/>
  <c r="H121" i="1"/>
  <c r="J121" i="1"/>
  <c r="I124" i="1"/>
  <c r="I125" i="1"/>
  <c r="I126" i="1"/>
  <c r="G127" i="1"/>
  <c r="H127" i="1"/>
  <c r="J127" i="1"/>
  <c r="I130" i="1"/>
  <c r="I131" i="1"/>
  <c r="I132" i="1"/>
  <c r="G133" i="1"/>
  <c r="H133" i="1"/>
  <c r="J133" i="1"/>
  <c r="I136" i="1"/>
  <c r="I137" i="1"/>
  <c r="I138" i="1"/>
  <c r="G139" i="1"/>
  <c r="H139" i="1"/>
  <c r="J139" i="1"/>
  <c r="I142" i="1"/>
  <c r="I143" i="1"/>
  <c r="G144" i="1"/>
  <c r="H144" i="1"/>
  <c r="J144" i="1"/>
  <c r="I147" i="1"/>
  <c r="I148" i="1"/>
  <c r="G149" i="1"/>
  <c r="H149" i="1"/>
  <c r="J149" i="1"/>
  <c r="I152" i="1"/>
  <c r="I153" i="1"/>
  <c r="I154" i="1"/>
  <c r="I155" i="1"/>
  <c r="G156" i="1"/>
  <c r="H156" i="1"/>
  <c r="J156" i="1"/>
  <c r="I159" i="1"/>
  <c r="I160" i="1"/>
  <c r="G161" i="1"/>
  <c r="H161" i="1"/>
  <c r="J161" i="1"/>
  <c r="I164" i="1"/>
  <c r="I165" i="1"/>
  <c r="I166" i="1"/>
  <c r="G167" i="1"/>
  <c r="H167" i="1"/>
  <c r="J167" i="1"/>
  <c r="I170" i="1"/>
  <c r="I171" i="1"/>
  <c r="I172" i="1"/>
  <c r="I173" i="1"/>
  <c r="G174" i="1"/>
  <c r="H174" i="1"/>
  <c r="J174" i="1"/>
  <c r="I177" i="1"/>
  <c r="I178" i="1"/>
  <c r="G179" i="1"/>
  <c r="H179" i="1"/>
  <c r="J179" i="1"/>
  <c r="I182" i="1"/>
  <c r="I183" i="1"/>
  <c r="I184" i="1"/>
  <c r="I185" i="1"/>
  <c r="I186" i="1"/>
  <c r="G187" i="1"/>
  <c r="H187" i="1"/>
  <c r="J187" i="1"/>
  <c r="I190" i="1"/>
  <c r="I191" i="1"/>
  <c r="I192" i="1"/>
  <c r="G193" i="1"/>
  <c r="H193" i="1"/>
  <c r="J193" i="1"/>
  <c r="E193" i="1"/>
  <c r="B193" i="1"/>
  <c r="C193" i="1"/>
  <c r="E187" i="1"/>
  <c r="B187" i="1"/>
  <c r="C187" i="1"/>
  <c r="E179" i="1"/>
  <c r="B179" i="1"/>
  <c r="C179" i="1"/>
  <c r="E174" i="1"/>
  <c r="B174" i="1"/>
  <c r="C174" i="1"/>
  <c r="E167" i="1"/>
  <c r="B167" i="1"/>
  <c r="C167" i="1"/>
  <c r="E161" i="1"/>
  <c r="B161" i="1"/>
  <c r="C161" i="1"/>
  <c r="E156" i="1"/>
  <c r="B156" i="1"/>
  <c r="C156" i="1"/>
  <c r="E149" i="1"/>
  <c r="B149" i="1"/>
  <c r="C149" i="1"/>
  <c r="E144" i="1"/>
  <c r="B144" i="1"/>
  <c r="C144" i="1"/>
  <c r="E139" i="1"/>
  <c r="B139" i="1"/>
  <c r="C139" i="1"/>
  <c r="E133" i="1"/>
  <c r="B133" i="1"/>
  <c r="C133" i="1"/>
  <c r="E127" i="1"/>
  <c r="B127" i="1"/>
  <c r="C127" i="1"/>
  <c r="E121" i="1"/>
  <c r="B121" i="1"/>
  <c r="C121" i="1"/>
  <c r="E114" i="1"/>
  <c r="B114" i="1"/>
  <c r="C114" i="1"/>
  <c r="E107" i="1"/>
  <c r="B107" i="1"/>
  <c r="C107" i="1"/>
  <c r="D192" i="1"/>
  <c r="D191" i="1"/>
  <c r="D190" i="1"/>
  <c r="D186" i="1"/>
  <c r="D185" i="1"/>
  <c r="D184" i="1"/>
  <c r="D183" i="1"/>
  <c r="D182" i="1"/>
  <c r="D178" i="1"/>
  <c r="D177" i="1"/>
  <c r="D173" i="1"/>
  <c r="D172" i="1"/>
  <c r="D171" i="1"/>
  <c r="D170" i="1"/>
  <c r="D166" i="1"/>
  <c r="D165" i="1"/>
  <c r="D164" i="1"/>
  <c r="D160" i="1"/>
  <c r="D159" i="1"/>
  <c r="D155" i="1"/>
  <c r="D154" i="1"/>
  <c r="D153" i="1"/>
  <c r="D152" i="1"/>
  <c r="D148" i="1"/>
  <c r="D147" i="1"/>
  <c r="D143" i="1"/>
  <c r="D142" i="1"/>
  <c r="D138" i="1"/>
  <c r="D137" i="1"/>
  <c r="D136" i="1"/>
  <c r="D132" i="1"/>
  <c r="D131" i="1"/>
  <c r="D130" i="1"/>
  <c r="D126" i="1"/>
  <c r="D125" i="1"/>
  <c r="D124" i="1"/>
  <c r="D120" i="1"/>
  <c r="D119" i="1"/>
  <c r="D118" i="1"/>
  <c r="D117" i="1"/>
  <c r="D113" i="1"/>
  <c r="D112" i="1"/>
  <c r="D111" i="1"/>
  <c r="D110" i="1"/>
  <c r="D106" i="1"/>
  <c r="D105" i="1"/>
  <c r="D47" i="8" l="1"/>
  <c r="M30" i="1"/>
  <c r="H22" i="2"/>
  <c r="E33" i="15"/>
  <c r="E65" i="15"/>
  <c r="C41" i="7"/>
  <c r="D85" i="1"/>
  <c r="N85" i="1" s="1"/>
  <c r="D38" i="2"/>
  <c r="I36" i="2" s="1"/>
  <c r="M36" i="2" s="1"/>
  <c r="D39" i="8"/>
  <c r="L66" i="1"/>
  <c r="F77" i="15"/>
  <c r="D38" i="4"/>
  <c r="D57" i="4"/>
  <c r="E37" i="15"/>
  <c r="B38" i="10"/>
  <c r="D11" i="4"/>
  <c r="N22" i="13" s="1"/>
  <c r="D45" i="1"/>
  <c r="N42" i="1" s="1"/>
  <c r="R42" i="1" s="1"/>
  <c r="D133" i="1"/>
  <c r="I193" i="1"/>
  <c r="D70" i="4"/>
  <c r="D30" i="10"/>
  <c r="I13" i="2"/>
  <c r="I12" i="2" s="1"/>
  <c r="I156" i="1"/>
  <c r="D66" i="1"/>
  <c r="N65" i="1" s="1"/>
  <c r="H38" i="2"/>
  <c r="D61" i="2"/>
  <c r="G30" i="2"/>
  <c r="D28" i="6"/>
  <c r="M72" i="1"/>
  <c r="L30" i="1"/>
  <c r="P26" i="1" s="1"/>
  <c r="Q26" i="1" s="1"/>
  <c r="D12" i="3"/>
  <c r="D37" i="5"/>
  <c r="H11" i="2"/>
  <c r="D144" i="1"/>
  <c r="I72" i="1"/>
  <c r="D12" i="9"/>
  <c r="D11" i="9"/>
  <c r="N17" i="13" s="1"/>
  <c r="D54" i="1"/>
  <c r="N51" i="1" s="1"/>
  <c r="R51" i="1" s="1"/>
  <c r="D56" i="5"/>
  <c r="I11" i="1"/>
  <c r="I30" i="1"/>
  <c r="I60" i="1"/>
  <c r="D21" i="5"/>
  <c r="C42" i="5"/>
  <c r="D42" i="5" s="1"/>
  <c r="B24" i="10"/>
  <c r="D24" i="10" s="1"/>
  <c r="D11" i="12"/>
  <c r="N14" i="13" s="1"/>
  <c r="I127" i="1"/>
  <c r="I22" i="1"/>
  <c r="I102" i="1"/>
  <c r="M17" i="1"/>
  <c r="I161" i="1"/>
  <c r="E38" i="10"/>
  <c r="M66" i="1"/>
  <c r="M97" i="1"/>
  <c r="D12" i="2"/>
  <c r="D37" i="3"/>
  <c r="D12" i="10"/>
  <c r="D12" i="12"/>
  <c r="D11" i="5"/>
  <c r="N21" i="13" s="1"/>
  <c r="D121" i="1"/>
  <c r="D167" i="1"/>
  <c r="I174" i="1"/>
  <c r="D29" i="3"/>
  <c r="D55" i="6"/>
  <c r="D19" i="11"/>
  <c r="D156" i="1"/>
  <c r="I133" i="1"/>
  <c r="M54" i="1"/>
  <c r="G22" i="2"/>
  <c r="E73" i="15"/>
  <c r="D21" i="3"/>
  <c r="D36" i="6"/>
  <c r="D47" i="6"/>
  <c r="I107" i="1"/>
  <c r="L80" i="1"/>
  <c r="D25" i="11"/>
  <c r="I66" i="1"/>
  <c r="I80" i="1"/>
  <c r="L102" i="1"/>
  <c r="L22" i="1"/>
  <c r="P19" i="1" s="1"/>
  <c r="Q19" i="1" s="1"/>
  <c r="L45" i="1"/>
  <c r="P41" i="1" s="1"/>
  <c r="Q41" i="1" s="1"/>
  <c r="D60" i="1"/>
  <c r="N58" i="1" s="1"/>
  <c r="R58" i="1" s="1"/>
  <c r="D41" i="7"/>
  <c r="I187" i="1"/>
  <c r="L92" i="1"/>
  <c r="G17" i="2"/>
  <c r="D107" i="1"/>
  <c r="D179" i="1"/>
  <c r="I114" i="1"/>
  <c r="D72" i="1"/>
  <c r="N72" i="1" s="1"/>
  <c r="M92" i="1"/>
  <c r="D102" i="1"/>
  <c r="N102" i="1" s="1"/>
  <c r="D30" i="1"/>
  <c r="N27" i="1" s="1"/>
  <c r="R27" i="1" s="1"/>
  <c r="L54" i="1"/>
  <c r="P48" i="1" s="1"/>
  <c r="Q48" i="1" s="1"/>
  <c r="G53" i="2"/>
  <c r="D58" i="3"/>
  <c r="D12" i="4"/>
  <c r="D22" i="4"/>
  <c r="D28" i="7"/>
  <c r="D38" i="9"/>
  <c r="D11" i="1"/>
  <c r="N25" i="13" s="1"/>
  <c r="D193" i="1"/>
  <c r="M80" i="1"/>
  <c r="L37" i="1"/>
  <c r="P34" i="1" s="1"/>
  <c r="Q34" i="1" s="1"/>
  <c r="D22" i="2"/>
  <c r="I19" i="2" s="1"/>
  <c r="M19" i="2" s="1"/>
  <c r="D30" i="4"/>
  <c r="D11" i="11"/>
  <c r="N15" i="13" s="1"/>
  <c r="D36" i="7"/>
  <c r="L17" i="13"/>
  <c r="D139" i="1"/>
  <c r="I167" i="1"/>
  <c r="I121" i="1"/>
  <c r="D97" i="1"/>
  <c r="N97" i="1" s="1"/>
  <c r="D37" i="1"/>
  <c r="N37" i="1" s="1"/>
  <c r="R37" i="1" s="1"/>
  <c r="B42" i="3"/>
  <c r="D42" i="3" s="1"/>
  <c r="D50" i="3"/>
  <c r="D20" i="8"/>
  <c r="D11" i="10"/>
  <c r="N16" i="13" s="1"/>
  <c r="D11" i="7"/>
  <c r="N19" i="13" s="1"/>
  <c r="D38" i="10"/>
  <c r="I149" i="1"/>
  <c r="I17" i="1"/>
  <c r="L72" i="1"/>
  <c r="D66" i="2"/>
  <c r="D65" i="4"/>
  <c r="B33" i="8"/>
  <c r="D33" i="8" s="1"/>
  <c r="B33" i="11"/>
  <c r="D33" i="11" s="1"/>
  <c r="D19" i="12"/>
  <c r="N95" i="1"/>
  <c r="D127" i="1"/>
  <c r="F61" i="15"/>
  <c r="D48" i="5"/>
  <c r="M22" i="1"/>
  <c r="D21" i="7"/>
  <c r="D47" i="7"/>
  <c r="D12" i="11"/>
  <c r="L16" i="13"/>
  <c r="N33" i="1"/>
  <c r="R33" i="1" s="1"/>
  <c r="L17" i="1"/>
  <c r="F53" i="15"/>
  <c r="D63" i="3"/>
  <c r="D51" i="4"/>
  <c r="D19" i="9"/>
  <c r="L24" i="13"/>
  <c r="D187" i="1"/>
  <c r="M11" i="1"/>
  <c r="M45" i="1"/>
  <c r="M102" i="1"/>
  <c r="I37" i="1"/>
  <c r="L97" i="1"/>
  <c r="L11" i="1"/>
  <c r="P10" i="1" s="1"/>
  <c r="Q10" i="1" s="1"/>
  <c r="G38" i="2"/>
  <c r="D12" i="8"/>
  <c r="D30" i="9"/>
  <c r="B33" i="12"/>
  <c r="D33" i="12" s="1"/>
  <c r="D11" i="6"/>
  <c r="N20" i="13" s="1"/>
  <c r="D61" i="5"/>
  <c r="D55" i="7"/>
  <c r="D114" i="1"/>
  <c r="D12" i="5"/>
  <c r="I139" i="1"/>
  <c r="D174" i="1"/>
  <c r="D161" i="1"/>
  <c r="M85" i="1"/>
  <c r="D30" i="2"/>
  <c r="I28" i="2" s="1"/>
  <c r="M28" i="2" s="1"/>
  <c r="B43" i="2"/>
  <c r="G43" i="2" s="1"/>
  <c r="E49" i="15"/>
  <c r="D60" i="6"/>
  <c r="C24" i="9"/>
  <c r="D24" i="9" s="1"/>
  <c r="D25" i="12"/>
  <c r="D11" i="2"/>
  <c r="F41" i="15"/>
  <c r="D29" i="5"/>
  <c r="D19" i="10"/>
  <c r="D11" i="3"/>
  <c r="N23" i="13" s="1"/>
  <c r="D21" i="6"/>
  <c r="D12" i="7"/>
  <c r="D149" i="1"/>
  <c r="I179" i="1"/>
  <c r="I144" i="1"/>
  <c r="M37" i="1"/>
  <c r="D80" i="1"/>
  <c r="N79" i="1" s="1"/>
  <c r="I85" i="1"/>
  <c r="I92" i="1"/>
  <c r="H30" i="2"/>
  <c r="E29" i="15"/>
  <c r="N90" i="1"/>
  <c r="N89" i="1"/>
  <c r="N91" i="1"/>
  <c r="N92" i="1"/>
  <c r="N88" i="1"/>
  <c r="N84" i="1"/>
  <c r="F29" i="15"/>
  <c r="C41" i="6"/>
  <c r="D41" i="6" s="1"/>
  <c r="D17" i="1"/>
  <c r="G11" i="2"/>
  <c r="E41" i="15"/>
  <c r="F49" i="15"/>
  <c r="E77" i="15"/>
  <c r="F73" i="15"/>
  <c r="E33" i="12"/>
  <c r="F37" i="15"/>
  <c r="F57" i="15"/>
  <c r="E57" i="15"/>
  <c r="E33" i="11"/>
  <c r="M60" i="1"/>
  <c r="L60" i="1"/>
  <c r="P59" i="1" s="1"/>
  <c r="Q59" i="1" s="1"/>
  <c r="D22" i="1"/>
  <c r="M12" i="1"/>
  <c r="Q6" i="1" s="1"/>
  <c r="D53" i="2"/>
  <c r="I51" i="2" s="1"/>
  <c r="M51" i="2" s="1"/>
  <c r="T51" i="2" s="1"/>
  <c r="F33" i="15"/>
  <c r="E61" i="15"/>
  <c r="E69" i="15"/>
  <c r="F69" i="15"/>
  <c r="D11" i="8"/>
  <c r="N18" i="13" s="1"/>
  <c r="F45" i="15"/>
  <c r="E45" i="15"/>
  <c r="N12" i="1"/>
  <c r="F65" i="15"/>
  <c r="H53" i="2"/>
  <c r="E53" i="15"/>
  <c r="L15" i="13"/>
  <c r="L23" i="13"/>
  <c r="D17" i="2"/>
  <c r="N17" i="1" l="1"/>
  <c r="R17" i="1" s="1"/>
  <c r="N53" i="1"/>
  <c r="R53" i="1" s="1"/>
  <c r="P20" i="1"/>
  <c r="Q20" i="1" s="1"/>
  <c r="I34" i="2"/>
  <c r="M34" i="2" s="1"/>
  <c r="N78" i="1"/>
  <c r="I37" i="2"/>
  <c r="M37" i="2" s="1"/>
  <c r="P44" i="1"/>
  <c r="Q44" i="1" s="1"/>
  <c r="P42" i="1"/>
  <c r="Q42" i="1" s="1"/>
  <c r="N44" i="1"/>
  <c r="R44" i="1" s="1"/>
  <c r="N41" i="1"/>
  <c r="R41" i="1" s="1"/>
  <c r="P43" i="1"/>
  <c r="Q43" i="1" s="1"/>
  <c r="P17" i="1"/>
  <c r="Q17" i="1" s="1"/>
  <c r="N83" i="1"/>
  <c r="N43" i="1"/>
  <c r="R43" i="1" s="1"/>
  <c r="I35" i="2"/>
  <c r="M35" i="2" s="1"/>
  <c r="N45" i="1"/>
  <c r="R45" i="1" s="1"/>
  <c r="N50" i="1"/>
  <c r="R50" i="1" s="1"/>
  <c r="V50" i="1" s="1"/>
  <c r="P36" i="1"/>
  <c r="Q36" i="1" s="1"/>
  <c r="I38" i="2"/>
  <c r="I33" i="2"/>
  <c r="M33" i="2" s="1"/>
  <c r="H12" i="2"/>
  <c r="L6" i="2" s="1"/>
  <c r="N100" i="1"/>
  <c r="V51" i="1"/>
  <c r="Y51" i="1"/>
  <c r="N64" i="1"/>
  <c r="N30" i="1"/>
  <c r="R30" i="1" s="1"/>
  <c r="N52" i="1"/>
  <c r="R52" i="1" s="1"/>
  <c r="P28" i="1"/>
  <c r="Q28" i="1" s="1"/>
  <c r="P29" i="1"/>
  <c r="Q29" i="1" s="1"/>
  <c r="N54" i="1"/>
  <c r="R54" i="1" s="1"/>
  <c r="G12" i="2"/>
  <c r="K6" i="2" s="1"/>
  <c r="K27" i="2" s="1"/>
  <c r="L27" i="2" s="1"/>
  <c r="N66" i="1"/>
  <c r="N48" i="1"/>
  <c r="R48" i="1" s="1"/>
  <c r="Y48" i="1" s="1"/>
  <c r="P27" i="1"/>
  <c r="Q27" i="1" s="1"/>
  <c r="P35" i="1"/>
  <c r="Q35" i="1" s="1"/>
  <c r="N49" i="1"/>
  <c r="R49" i="1" s="1"/>
  <c r="V49" i="1" s="1"/>
  <c r="N63" i="1"/>
  <c r="N34" i="1"/>
  <c r="R34" i="1" s="1"/>
  <c r="N75" i="1"/>
  <c r="N11" i="1"/>
  <c r="R11" i="1" s="1"/>
  <c r="N80" i="1"/>
  <c r="N76" i="1"/>
  <c r="N77" i="1"/>
  <c r="N35" i="1"/>
  <c r="R35" i="1" s="1"/>
  <c r="I29" i="2"/>
  <c r="M29" i="2" s="1"/>
  <c r="N59" i="1"/>
  <c r="R59" i="1" s="1"/>
  <c r="P18" i="1"/>
  <c r="Q18" i="1" s="1"/>
  <c r="N29" i="1"/>
  <c r="R29" i="1" s="1"/>
  <c r="P21" i="1"/>
  <c r="Q21" i="1" s="1"/>
  <c r="P51" i="1"/>
  <c r="Q51" i="1" s="1"/>
  <c r="N28" i="1"/>
  <c r="R28" i="1" s="1"/>
  <c r="P16" i="1"/>
  <c r="Q16" i="1" s="1"/>
  <c r="N26" i="1"/>
  <c r="R26" i="1" s="1"/>
  <c r="I26" i="2"/>
  <c r="M26" i="2" s="1"/>
  <c r="N70" i="1"/>
  <c r="P49" i="1"/>
  <c r="Q49" i="1" s="1"/>
  <c r="N36" i="1"/>
  <c r="R36" i="1" s="1"/>
  <c r="N101" i="1"/>
  <c r="I53" i="2"/>
  <c r="M53" i="2" s="1"/>
  <c r="N96" i="1"/>
  <c r="N71" i="1"/>
  <c r="P33" i="1"/>
  <c r="Q33" i="1" s="1"/>
  <c r="P50" i="1"/>
  <c r="Q50" i="1" s="1"/>
  <c r="I18" i="2"/>
  <c r="M18" i="2" s="1"/>
  <c r="P52" i="1"/>
  <c r="Q52" i="1" s="1"/>
  <c r="P53" i="1"/>
  <c r="Q53" i="1" s="1"/>
  <c r="I16" i="2"/>
  <c r="M16" i="2" s="1"/>
  <c r="N57" i="1"/>
  <c r="R57" i="1" s="1"/>
  <c r="I21" i="2"/>
  <c r="M21" i="2" s="1"/>
  <c r="N69" i="1"/>
  <c r="N60" i="1"/>
  <c r="R60" i="1" s="1"/>
  <c r="I17" i="2"/>
  <c r="M17" i="2" s="1"/>
  <c r="I20" i="2"/>
  <c r="M20" i="2" s="1"/>
  <c r="N10" i="1"/>
  <c r="R10" i="1" s="1"/>
  <c r="I22" i="2"/>
  <c r="M22" i="2" s="1"/>
  <c r="N9" i="1"/>
  <c r="R9" i="1" s="1"/>
  <c r="I27" i="2"/>
  <c r="M27" i="2" s="1"/>
  <c r="H43" i="2"/>
  <c r="I11" i="2"/>
  <c r="M11" i="2" s="1"/>
  <c r="N24" i="13"/>
  <c r="I10" i="2"/>
  <c r="M10" i="2" s="1"/>
  <c r="D43" i="2"/>
  <c r="I43" i="2" s="1"/>
  <c r="M43" i="2" s="1"/>
  <c r="I9" i="2"/>
  <c r="M9" i="2" s="1"/>
  <c r="P58" i="1"/>
  <c r="Q58" i="1" s="1"/>
  <c r="P9" i="1"/>
  <c r="Q9" i="1" s="1"/>
  <c r="I30" i="2"/>
  <c r="M30" i="2" s="1"/>
  <c r="P57" i="1"/>
  <c r="Q57" i="1" s="1"/>
  <c r="I50" i="2"/>
  <c r="M50" i="2" s="1"/>
  <c r="I52" i="2"/>
  <c r="M52" i="2" s="1"/>
  <c r="Q51" i="2"/>
  <c r="I48" i="2"/>
  <c r="M48" i="2" s="1"/>
  <c r="N22" i="1"/>
  <c r="R22" i="1" s="1"/>
  <c r="N19" i="1"/>
  <c r="R19" i="1" s="1"/>
  <c r="N16" i="1"/>
  <c r="R16" i="1" s="1"/>
  <c r="N21" i="1"/>
  <c r="R21" i="1" s="1"/>
  <c r="N18" i="1"/>
  <c r="R18" i="1" s="1"/>
  <c r="N20" i="1"/>
  <c r="R20" i="1" s="1"/>
  <c r="I49" i="2"/>
  <c r="M49" i="2" s="1"/>
  <c r="Q49" i="2" s="1"/>
  <c r="V48" i="1" l="1"/>
  <c r="Y50" i="1"/>
  <c r="W50" i="1" s="1"/>
  <c r="X50" i="1" s="1"/>
  <c r="K33" i="2"/>
  <c r="L33" i="2" s="1"/>
  <c r="K53" i="2"/>
  <c r="L53" i="2" s="1"/>
  <c r="W51" i="1"/>
  <c r="X51" i="1" s="1"/>
  <c r="K17" i="2"/>
  <c r="L17" i="2" s="1"/>
  <c r="K29" i="2"/>
  <c r="L29" i="2" s="1"/>
  <c r="P30" i="1"/>
  <c r="Q30" i="1" s="1"/>
  <c r="S52" i="1"/>
  <c r="Y52" i="1" s="1"/>
  <c r="K19" i="2"/>
  <c r="L19" i="2" s="1"/>
  <c r="P45" i="1"/>
  <c r="Q45" i="1" s="1"/>
  <c r="I42" i="2"/>
  <c r="M42" i="2" s="1"/>
  <c r="K9" i="2"/>
  <c r="L9" i="2" s="1"/>
  <c r="R51" i="2"/>
  <c r="S51" i="2" s="1"/>
  <c r="K50" i="2"/>
  <c r="L50" i="2" s="1"/>
  <c r="K20" i="2"/>
  <c r="L20" i="2" s="1"/>
  <c r="Y49" i="1"/>
  <c r="K49" i="2"/>
  <c r="L49" i="2" s="1"/>
  <c r="K10" i="2"/>
  <c r="L10" i="2" s="1"/>
  <c r="K52" i="2"/>
  <c r="L52" i="2" s="1"/>
  <c r="K51" i="2"/>
  <c r="L51" i="2" s="1"/>
  <c r="K28" i="2"/>
  <c r="L28" i="2" s="1"/>
  <c r="K16" i="2"/>
  <c r="K36" i="2"/>
  <c r="L36" i="2" s="1"/>
  <c r="K34" i="2"/>
  <c r="L34" i="2" s="1"/>
  <c r="K21" i="2"/>
  <c r="L21" i="2" s="1"/>
  <c r="K18" i="2"/>
  <c r="L18" i="2" s="1"/>
  <c r="K48" i="2"/>
  <c r="L48" i="2" s="1"/>
  <c r="K35" i="2"/>
  <c r="L35" i="2" s="1"/>
  <c r="K26" i="2"/>
  <c r="L26" i="2" s="1"/>
  <c r="K30" i="2"/>
  <c r="L30" i="2" s="1"/>
  <c r="P22" i="1"/>
  <c r="Q22" i="1" s="1"/>
  <c r="W49" i="1"/>
  <c r="X49" i="1" s="1"/>
  <c r="P37" i="1"/>
  <c r="Q37" i="1" s="1"/>
  <c r="P11" i="1"/>
  <c r="Q11" i="1" s="1"/>
  <c r="P54" i="1"/>
  <c r="Q54" i="1" s="1"/>
  <c r="S53" i="1"/>
  <c r="S54" i="1" s="1"/>
  <c r="N52" i="2"/>
  <c r="Q52" i="2" s="1"/>
  <c r="I41" i="2"/>
  <c r="M41" i="2" s="1"/>
  <c r="P60" i="1"/>
  <c r="Q60" i="1" s="1"/>
  <c r="Q48" i="2"/>
  <c r="T48" i="2"/>
  <c r="Q50" i="2"/>
  <c r="T50" i="2"/>
  <c r="T49" i="2"/>
  <c r="W48" i="1"/>
  <c r="K11" i="2" l="1"/>
  <c r="L11" i="2" s="1"/>
  <c r="V52" i="1"/>
  <c r="W52" i="1" s="1"/>
  <c r="X52" i="1" s="1"/>
  <c r="K37" i="2"/>
  <c r="L37" i="2" s="1"/>
  <c r="R49" i="2"/>
  <c r="S49" i="2" s="1"/>
  <c r="L16" i="2"/>
  <c r="K43" i="2"/>
  <c r="L43" i="2" s="1"/>
  <c r="K42" i="2"/>
  <c r="L42" i="2" s="1"/>
  <c r="K41" i="2"/>
  <c r="L41" i="2" s="1"/>
  <c r="K22" i="2"/>
  <c r="L22" i="2" s="1"/>
  <c r="N53" i="2"/>
  <c r="T53" i="2" s="1"/>
  <c r="T52" i="2"/>
  <c r="R52" i="2" s="1"/>
  <c r="S52" i="2" s="1"/>
  <c r="V53" i="1"/>
  <c r="Y53" i="1"/>
  <c r="Y54" i="1" s="1"/>
  <c r="R50" i="2"/>
  <c r="S50" i="2" s="1"/>
  <c r="R48" i="2"/>
  <c r="S48" i="2" s="1"/>
  <c r="X48" i="1"/>
  <c r="Q53" i="2"/>
  <c r="P53" i="2" s="1"/>
  <c r="O53" i="2" s="1"/>
  <c r="R53" i="2" l="1"/>
  <c r="S53" i="2" s="1"/>
  <c r="V54" i="1"/>
  <c r="U54" i="1" s="1"/>
  <c r="T54" i="1" s="1"/>
  <c r="W53" i="1"/>
  <c r="X53" i="1" s="1"/>
  <c r="W54" i="1" l="1"/>
  <c r="X54" i="1" s="1"/>
</calcChain>
</file>

<file path=xl/sharedStrings.xml><?xml version="1.0" encoding="utf-8"?>
<sst xmlns="http://schemas.openxmlformats.org/spreadsheetml/2006/main" count="1385" uniqueCount="298">
  <si>
    <t>Male</t>
  </si>
  <si>
    <t>Female</t>
  </si>
  <si>
    <t>Race</t>
  </si>
  <si>
    <t>White</t>
  </si>
  <si>
    <t>Black</t>
  </si>
  <si>
    <t>Hispanic/Latino</t>
  </si>
  <si>
    <t>Asian</t>
  </si>
  <si>
    <t>Other</t>
  </si>
  <si>
    <t>Age</t>
  </si>
  <si>
    <t>18-29</t>
  </si>
  <si>
    <t>30-44</t>
  </si>
  <si>
    <t>45-64</t>
  </si>
  <si>
    <t>65 and over</t>
  </si>
  <si>
    <t>Education</t>
  </si>
  <si>
    <t>High school or less</t>
  </si>
  <si>
    <t>Some college/associate degree</t>
  </si>
  <si>
    <t>College graduate</t>
  </si>
  <si>
    <t>Postgraduate study</t>
  </si>
  <si>
    <t>Education by race</t>
  </si>
  <si>
    <t>White college graduates</t>
  </si>
  <si>
    <t>White without a college degree</t>
  </si>
  <si>
    <t>Nonwhite college graduates</t>
  </si>
  <si>
    <t>Nonwhite without a college degree</t>
  </si>
  <si>
    <t>Income</t>
  </si>
  <si>
    <t>Under $30,000</t>
  </si>
  <si>
    <t>$30,000 - $49,999</t>
  </si>
  <si>
    <t>$50,000 - $99,999</t>
  </si>
  <si>
    <t>$100,000 - $199,999</t>
  </si>
  <si>
    <t>$200,000 - $249,999</t>
  </si>
  <si>
    <t>$250,000 or more</t>
  </si>
  <si>
    <t>Residence</t>
  </si>
  <si>
    <t>City over 50,000</t>
  </si>
  <si>
    <t>Suburbs</t>
  </si>
  <si>
    <t>Small city or rural</t>
  </si>
  <si>
    <t>Party affiliation</t>
  </si>
  <si>
    <t>Democrat</t>
  </si>
  <si>
    <t>Republican</t>
  </si>
  <si>
    <t>Independent or something else</t>
  </si>
  <si>
    <t>Political ideology</t>
  </si>
  <si>
    <t>Liberal</t>
  </si>
  <si>
    <t>Moderate</t>
  </si>
  <si>
    <t>Conservative</t>
  </si>
  <si>
    <t>Religion</t>
  </si>
  <si>
    <t>Protestant or other Christian</t>
  </si>
  <si>
    <t>Catholic</t>
  </si>
  <si>
    <t>Jewish</t>
  </si>
  <si>
    <t>Something else</t>
  </si>
  <si>
    <t>None</t>
  </si>
  <si>
    <t>White evangelical or white born-again Christians</t>
  </si>
  <si>
    <t>Yes</t>
  </si>
  <si>
    <t>No</t>
  </si>
  <si>
    <t>Attend religious services</t>
  </si>
  <si>
    <t>Once a week or more</t>
  </si>
  <si>
    <t>A few times a month</t>
  </si>
  <si>
    <t>A few times a year</t>
  </si>
  <si>
    <t>Never</t>
  </si>
  <si>
    <t>Gay, lesbian, bisexual or transgender</t>
  </si>
  <si>
    <t>U.S. military service</t>
  </si>
  <si>
    <t>Direction of country</t>
  </si>
  <si>
    <t>Generally right direction</t>
  </si>
  <si>
    <t>Seriously off track</t>
  </si>
  <si>
    <t>Most important issue</t>
  </si>
  <si>
    <t>Foreign policy</t>
  </si>
  <si>
    <t>Immigration</t>
  </si>
  <si>
    <t>The economy</t>
  </si>
  <si>
    <t>Terrorism</t>
  </si>
  <si>
    <t>Condition of the nation's economy</t>
  </si>
  <si>
    <t>Excellent</t>
  </si>
  <si>
    <t>Good</t>
  </si>
  <si>
    <t>Fair</t>
  </si>
  <si>
    <t>Poor</t>
  </si>
  <si>
    <t>Family financial situation</t>
  </si>
  <si>
    <t>Better today</t>
  </si>
  <si>
    <t>Worse today</t>
  </si>
  <si>
    <t>About the same</t>
  </si>
  <si>
    <t>What do you expect for the next generation of Americans?</t>
  </si>
  <si>
    <t>Better than life today</t>
  </si>
  <si>
    <t>Worse than life today</t>
  </si>
  <si>
    <t>Effect of trade with other countries on U.S. jobs</t>
  </si>
  <si>
    <t>Creates more jobs</t>
  </si>
  <si>
    <t>Takes away jobs</t>
  </si>
  <si>
    <t>Has no effect</t>
  </si>
  <si>
    <t>What should happen to most illegal immigrants working in the U.S.?</t>
  </si>
  <si>
    <t>Offer chance to become legal</t>
  </si>
  <si>
    <t>Deport</t>
  </si>
  <si>
    <t>Building a wall along the entire U.S. border with Mexico</t>
  </si>
  <si>
    <t>Support</t>
  </si>
  <si>
    <t>Oppose</t>
  </si>
  <si>
    <t>Feelings about how the federal government is working</t>
  </si>
  <si>
    <t>Enthusiastic</t>
  </si>
  <si>
    <t>Satisfied</t>
  </si>
  <si>
    <t>Dissatisfied</t>
  </si>
  <si>
    <t>Angry</t>
  </si>
  <si>
    <t>Obama's job performance</t>
  </si>
  <si>
    <t>Approve</t>
  </si>
  <si>
    <t>Disapprove</t>
  </si>
  <si>
    <t>Best description of vote</t>
  </si>
  <si>
    <t>I strongly favor my candidate</t>
  </si>
  <si>
    <t>I like my candidate but with reservations</t>
  </si>
  <si>
    <t>I dislike the other candidates</t>
  </si>
  <si>
    <t>Most important candidate quality</t>
  </si>
  <si>
    <t>Cares about people like me</t>
  </si>
  <si>
    <t>Can bring needed change</t>
  </si>
  <si>
    <t>Has the right experience</t>
  </si>
  <si>
    <t>Has good judgment</t>
  </si>
  <si>
    <t>Better commander in chief</t>
  </si>
  <si>
    <t>Hillary Clinton</t>
  </si>
  <si>
    <t>Donald J. Trump</t>
  </si>
  <si>
    <t>Decided how to vote</t>
  </si>
  <si>
    <t>In the last few days</t>
  </si>
  <si>
    <t>In the last week</t>
  </si>
  <si>
    <t>In October</t>
  </si>
  <si>
    <t>In September</t>
  </si>
  <si>
    <t>Before that</t>
  </si>
  <si>
    <t>Vote in a two-candidate race</t>
  </si>
  <si>
    <t>Would not have voted</t>
  </si>
  <si>
    <t xml:space="preserve">Clinton </t>
  </si>
  <si>
    <t>Trump</t>
  </si>
  <si>
    <t>% Pop</t>
  </si>
  <si>
    <t>Total</t>
  </si>
  <si>
    <t>http://www.nytimes.com/interactive/2016/11/08/us/politics/election-exit-polls.html</t>
  </si>
  <si>
    <t>Sex</t>
  </si>
  <si>
    <t>Data retrieved from NYT website on 26-12-2016</t>
  </si>
  <si>
    <t>High school graduate</t>
  </si>
  <si>
    <t>No high school diploma</t>
  </si>
  <si>
    <t>$200,000 or more</t>
  </si>
  <si>
    <t xml:space="preserve">Obama </t>
  </si>
  <si>
    <t>Romney</t>
  </si>
  <si>
    <t>McCain</t>
  </si>
  <si>
    <t>Kerry</t>
  </si>
  <si>
    <t>Bush</t>
  </si>
  <si>
    <t>Gore</t>
  </si>
  <si>
    <t>Clinton</t>
  </si>
  <si>
    <t>Dole</t>
  </si>
  <si>
    <t>Dukakis</t>
  </si>
  <si>
    <t>Mondale</t>
  </si>
  <si>
    <t>Reagan</t>
  </si>
  <si>
    <t>Carter</t>
  </si>
  <si>
    <t xml:space="preserve">Ford </t>
  </si>
  <si>
    <t>McGovern</t>
  </si>
  <si>
    <t>Nixon</t>
  </si>
  <si>
    <t>Note: population weights in red were adjusted to half-points in order to restore internal consistency (in raw data, the sum can be different from 100% and/or there can be consistency pb with previous break-downs, due to rounding)</t>
  </si>
  <si>
    <t>http://edition.cnn.com/election/results/exit-polls/national/president</t>
  </si>
  <si>
    <t>Data retrieved from NYT website and CNN website on 26-12-2016</t>
  </si>
  <si>
    <t>Note 2: population weights in red were adjusted to half-points in order to restore internal consistency (in raw data, the sum can be different from 100% and/or there can be consistency pb with previous break-downs, due to rounding)</t>
  </si>
  <si>
    <t>Note 1: NYT and CNN results vary slightly due to the fact that CNN results were reweighted to match final election results; generally speaking CNN results are thefore more representative; note however that they over-correct Clinton vote by income bracket as compared to NYT results</t>
  </si>
  <si>
    <t>Final results (The American Presidency Project, http://www.presidency.ucsb.edu, 27-12-2016 ; quasi-identical results on NYT, CNN, http://uselectionatlas.org/RESULTS/national.php, etc.)</t>
  </si>
  <si>
    <t>Final results (The American Presidency Project, http://www.presidency.ucsb.edu, 27-12-2016; quasi-identical results in National Archives, https://www.archives.gov/federal-register/electoral-college/2012/popular-vote.html)</t>
  </si>
  <si>
    <t>Final results (The American Presidency Project, http://www.presidency.ucsb.edu, 27-12-2016 ; quasi-identical results in National Archives, https://www.archives.gov/federal-register/electoral-college/2008/popular-vote.html)</t>
  </si>
  <si>
    <t>Final results (The American Presidency Project, http://www.presidency.ucsb.edu, 27-12-2016 ; quasi-identical results in National Archives, https://www.archives.gov/federal-register/electoral-college/2004/popular_vote.html)</t>
  </si>
  <si>
    <t>Final results (The American Presidency Project, http://www.presidency.ucsb.edu, 27-12-2016 ; quasi-identical results in National Archives, https://www.archives.gov/federal-register/electoral-college/2000/popular_vote.html)</t>
  </si>
  <si>
    <t>Final results (The American Presidency Project, http://www.presidency.ucsb.edu, 27-12-2016 ; quasi-identical results for top two candidates in National Archives, https://www.archives.gov/federal-register/electoral-college/votes/index.html, but NA do not report popular vote for other candidates prior to 2000, so APP data is to be preferred)</t>
  </si>
  <si>
    <t>Hispanic/Latino/Asian/Other</t>
  </si>
  <si>
    <t>Note: population weights in red were adjusted in order to restore internal consistency (in raw data, the sum can be different from 100% and/or there can be consistency pb with previous break-downs, due to rounding or missing data)</t>
  </si>
  <si>
    <t>Hispanic/Latino/Asian:Other</t>
  </si>
  <si>
    <t>Note: population weights in red were adjusted to half-points in order to restore internal consistency (in raw data, the sum can be different from 100% and/or there can be consistency pb with previous break-downs, due to rounding or missing data)</t>
  </si>
  <si>
    <t>Asian/Other</t>
  </si>
  <si>
    <t>CNN (raw)</t>
  </si>
  <si>
    <t>NYT (raw)</t>
  </si>
  <si>
    <t>CNN (excluding other votes)</t>
  </si>
  <si>
    <t>Non-White</t>
  </si>
  <si>
    <t>CNN (excluding other votes and normalizing to final election results)</t>
  </si>
  <si>
    <t>Whites</t>
  </si>
  <si>
    <t>Non-Whites</t>
  </si>
  <si>
    <t>% Non-whites</t>
  </si>
  <si>
    <t>(plausible decomposition, given race and education-race breakdown)</t>
  </si>
  <si>
    <t>NYT (excluding other votes)</t>
  </si>
  <si>
    <t>NYT (excluding other votes and normalizing to final election results)</t>
  </si>
  <si>
    <t>D</t>
  </si>
  <si>
    <t>R</t>
  </si>
  <si>
    <t>(plausible decomposition, given race and education-race breakdown, to be checked)</t>
  </si>
  <si>
    <t>Ford</t>
  </si>
  <si>
    <t>Humphrey</t>
  </si>
  <si>
    <t>Wallace</t>
  </si>
  <si>
    <t>Anderson</t>
  </si>
  <si>
    <t>Perot</t>
  </si>
  <si>
    <t>Nader</t>
  </si>
  <si>
    <t>Obama</t>
  </si>
  <si>
    <t>Mc Cain</t>
  </si>
  <si>
    <t xml:space="preserve">Jonhson </t>
  </si>
  <si>
    <t>Survey years</t>
  </si>
  <si>
    <t>1972-1973</t>
  </si>
  <si>
    <t>1973-1976</t>
  </si>
  <si>
    <t>1977-1982</t>
  </si>
  <si>
    <t>1982-1987</t>
  </si>
  <si>
    <t>1985-1989</t>
  </si>
  <si>
    <t>1989-1992</t>
  </si>
  <si>
    <t>1994-1998</t>
  </si>
  <si>
    <t>1998-2002</t>
  </si>
  <si>
    <t>2002-2006</t>
  </si>
  <si>
    <t>2006-2010</t>
  </si>
  <si>
    <t>2010-2014</t>
  </si>
  <si>
    <t>Abstention</t>
  </si>
  <si>
    <t>Exit Polls 2016 - Data retrieved from NYT website on 26-12-2016</t>
  </si>
  <si>
    <t>If voted…</t>
  </si>
  <si>
    <t>(19-1-2017) Comparing final election results with exit polls and GSS recal votes</t>
  </si>
  <si>
    <t> % Democratic vote in major groups, presidency 1948–1964</t>
  </si>
  <si>
    <t>All voters</t>
  </si>
  <si>
    <t>College</t>
  </si>
  <si>
    <t>High School</t>
  </si>
  <si>
    <t>Professional &amp; Business</t>
  </si>
  <si>
    <t>White Collar</t>
  </si>
  <si>
    <t>Manual worker</t>
  </si>
  <si>
    <t>Farmer</t>
  </si>
  <si>
    <t>Union member</t>
  </si>
  <si>
    <t>Not union</t>
  </si>
  <si>
    <t>Protestant</t>
  </si>
  <si>
    <t>Independent</t>
  </si>
  <si>
    <t>East</t>
  </si>
  <si>
    <t>Midwest</t>
  </si>
  <si>
    <t>West</t>
  </si>
  <si>
    <t>South</t>
  </si>
  <si>
    <t>51+22*</t>
  </si>
  <si>
    <t>Elementary School ("Grade school")</t>
  </si>
  <si>
    <t>(from Wikipedia, "Fifth Party System")</t>
  </si>
  <si>
    <r>
      <t xml:space="preserve">Source: Gallup Polls in Gallup (1972); Walter Dean Burnham, </t>
    </r>
    <r>
      <rPr>
        <i/>
        <sz val="12"/>
        <color theme="1"/>
        <rFont val="Arial"/>
        <family val="2"/>
      </rPr>
      <t>Voting in American Elections</t>
    </r>
    <r>
      <rPr>
        <sz val="12"/>
        <color theme="1"/>
        <rFont val="Arial"/>
        <family val="2"/>
      </rPr>
      <t xml:space="preserve"> (2009) pp. 98–102</t>
    </r>
  </si>
  <si>
    <t>(9-10-2017)</t>
  </si>
  <si>
    <t>Very interesting tabulations from Gallup polls (but raw sources needs to be checked)</t>
  </si>
  <si>
    <t>Année</t>
  </si>
  <si>
    <t>Vote gauche: primaire</t>
  </si>
  <si>
    <t>Vote gauche: secondaire</t>
  </si>
  <si>
    <t>Vote gauche: supérieur</t>
  </si>
  <si>
    <t>Vote gauche: sup. - prim.sec.</t>
  </si>
  <si>
    <t>FR: Vote gauche: sup. - prim.sec.</t>
  </si>
  <si>
    <t>Latinos/ other</t>
  </si>
  <si>
    <t>Blacks</t>
  </si>
  <si>
    <t>Non-White Non-Black</t>
  </si>
  <si>
    <t>Final election results (The American Presidency Project, http://www.presidency.ucsb.edu, 27-12-2016) (quasi-identical results for top two candidates in National Archives, https://www.archives.gov/federal-register/electoral-college/votes/index.html, but NA do not report popular vote for other candidates prior to 2000, so APP data is to be preferred)</t>
  </si>
  <si>
    <t>Exit Polls NYT/CBS/etc. (exit polls always match final results almost perfectly, partly bc they are reweighted)</t>
  </si>
  <si>
    <t>General Social Survey (GSS)  (large gaps with final results; usually in the direction of amplification of final results, but not always: complete inversion in 1980 (maybe due to black overweighting in 1982 and 1987, to be checked); question about "if you had voted, who?" difficult to use: most abstainers respond, but unclear whether this should be used)</t>
  </si>
  <si>
    <t>Truman</t>
  </si>
  <si>
    <t>Dewey</t>
  </si>
  <si>
    <t>Thurmond</t>
  </si>
  <si>
    <t>Stevenson</t>
  </si>
  <si>
    <t>Eisenhower</t>
  </si>
  <si>
    <t>Kennedy</t>
  </si>
  <si>
    <t>Jonhson</t>
  </si>
  <si>
    <t>Goldwater</t>
  </si>
  <si>
    <t>Vote démocrate</t>
  </si>
  <si>
    <t>Vote républicain</t>
  </si>
  <si>
    <t>Autre vote</t>
  </si>
  <si>
    <t>Vote présidentiel</t>
  </si>
  <si>
    <t>Dem vs Rep</t>
  </si>
  <si>
    <t>Dem</t>
  </si>
  <si>
    <t>Rep</t>
  </si>
  <si>
    <t>Tableau US.1. Synthèse des statistiques descriptives sur l'évolution de la structure du vote aux Etats-Unis 1948-2016 (séries utilisées pour les graphiques chronologiques)</t>
  </si>
  <si>
    <t>Vote dem: F-H (no control)</t>
  </si>
  <si>
    <t>Vote dem:     18-34 - 65+ (no control)</t>
  </si>
  <si>
    <t>Vote par sexe (regAnes)</t>
  </si>
  <si>
    <t>Vote par âge (regAnes)</t>
  </si>
  <si>
    <t>Vote par diplôme (regAnes)</t>
  </si>
  <si>
    <t>Vote dem:     sup - non-sup (no control)</t>
  </si>
  <si>
    <t>controles âge, sexe</t>
  </si>
  <si>
    <t>controles âge, sexe, revenu, race</t>
  </si>
  <si>
    <t>Vote par revenu (regAnes)</t>
  </si>
  <si>
    <t>Vote dem:     t10 - b90 (no control)</t>
  </si>
  <si>
    <t>controles âge, sexe, diplome, race</t>
  </si>
  <si>
    <t>after controls sexe, age, income, wealth</t>
  </si>
  <si>
    <t>Vote par race (regAnes)</t>
  </si>
  <si>
    <t>controles âge, sexe, diplome, revenu</t>
  </si>
  <si>
    <t>Vote dem:     non-whites - whites (no control)</t>
  </si>
  <si>
    <t>FR: Vote gauche: t10 - b90 y</t>
  </si>
  <si>
    <t>Vote par origine ethnique (Gallup, à reprendre)</t>
  </si>
  <si>
    <t>Primaire</t>
  </si>
  <si>
    <t>Sec</t>
  </si>
  <si>
    <t>Sup Bachelor</t>
  </si>
  <si>
    <t>Sup advanced</t>
  </si>
  <si>
    <t>Sup phd</t>
  </si>
  <si>
    <t>Tableau US.2. Synthèse des statistiques descriptives sur l'évolution de la structure du vote aux Etats-Unis 1948-2016 (séries utilisées pour les histogrammes)</t>
  </si>
  <si>
    <t>Vote par diplôme (copied/pasted from StatDesANES.xlsx, no link)</t>
  </si>
  <si>
    <t>French results (links to France file)</t>
  </si>
  <si>
    <t>Vote par diplôme (US Gallup data) (à reprendre)</t>
  </si>
  <si>
    <t>British results (links to UK file)</t>
  </si>
  <si>
    <t>UK: Vote labour: univ minus non-univ</t>
  </si>
  <si>
    <t>UK: Vote left: t10 - b90 y</t>
  </si>
  <si>
    <t>after controls sexe, age, income,  ethnic group</t>
  </si>
  <si>
    <t xml:space="preserve">after controls sexe, age, income, ethnic, ownership, status </t>
  </si>
  <si>
    <t>Figures I1a etc.: figures to be used in introduction</t>
  </si>
  <si>
    <t>Figures F2a etc.: gender and age</t>
  </si>
  <si>
    <t>Figures F3a etc.: education</t>
  </si>
  <si>
    <t>Figures F4a etc.: income and wealth</t>
  </si>
  <si>
    <t>Figures F5a etc.: multiple-elite or realignement?</t>
  </si>
  <si>
    <t>Figures F6a etc.: religion and foreign origins</t>
  </si>
  <si>
    <t>Rising Inequality and the Changing Structure if political conflict: complete results obtained using US post-electoral surveys 1948-2016</t>
  </si>
  <si>
    <t>(first version: 10/12/2016)</t>
  </si>
  <si>
    <t>Tables TUS1, TUS2, etc.: tables with full results and series used to construct the figures</t>
  </si>
  <si>
    <t>Vote top10% education vs bottom90% education (regAnes)</t>
  </si>
  <si>
    <t>Vote dem:     top10e vs bottom90e (no control)</t>
  </si>
  <si>
    <t>FR: Vote gauche: t10 - b90 education</t>
  </si>
  <si>
    <t>after controls sexe, age, income, wealth, father's occup</t>
  </si>
  <si>
    <t>UK: Vote left: t10 - b90 education</t>
  </si>
  <si>
    <t>Figures F1a etc.: election results</t>
  </si>
  <si>
    <t>Sheet Vote19482016: résultats des votes présidentielles issus de l'American Presidency Project</t>
  </si>
  <si>
    <t>Sheet Gallup19481964: résultats Gallup polls 1948-1964</t>
  </si>
  <si>
    <t>Sheet EP2016,..,EP1972: premiers résultats sortis en décembre 2016-janvier 2017</t>
  </si>
  <si>
    <t>Old Sheets:</t>
  </si>
  <si>
    <t>Note: this file only contains internal links (external links to RegResultsANES.xlsx, ResDecANES.xlsx and Piketty2018AppendixFrance.xlsx, Piketty2018AppendixUK.xlsx were frozen)</t>
  </si>
  <si>
    <t>(this version: 20/3/2018) (minor revision: 20/3/2019) (figures without numbering used in WID.world WP 2018/7)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</si>
</sst>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sz val="12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</borders>
  <cellStyleXfs count="108">
    <xf numFmtId="0" fontId="0" fillId="0" borderId="0"/>
    <xf numFmtId="0" fontId="5" fillId="0" borderId="0" applyNumberFormat="0" applyFill="0" applyBorder="0" applyAlignment="0" applyProtection="0"/>
    <xf numFmtId="0" fontId="1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06">
    <xf numFmtId="0" fontId="0" fillId="0" borderId="0" xfId="0"/>
    <xf numFmtId="9" fontId="0" fillId="0" borderId="0" xfId="0" applyNumberFormat="1"/>
    <xf numFmtId="0" fontId="4" fillId="0" borderId="0" xfId="0" applyFont="1" applyAlignment="1">
      <alignment vertical="center"/>
    </xf>
    <xf numFmtId="164" fontId="0" fillId="0" borderId="0" xfId="0" applyNumberFormat="1" applyAlignment="1">
      <alignment horizontal="center"/>
    </xf>
    <xf numFmtId="0" fontId="5" fillId="0" borderId="0" xfId="1"/>
    <xf numFmtId="3" fontId="0" fillId="0" borderId="0" xfId="0" applyNumberFormat="1" applyAlignment="1">
      <alignment horizontal="center"/>
    </xf>
    <xf numFmtId="0" fontId="3" fillId="0" borderId="0" xfId="0" applyFont="1"/>
    <xf numFmtId="0" fontId="0" fillId="0" borderId="0" xfId="0" applyAlignment="1">
      <alignment horizontal="center"/>
    </xf>
    <xf numFmtId="164" fontId="2" fillId="0" borderId="0" xfId="0" applyNumberFormat="1" applyFont="1" applyAlignment="1">
      <alignment horizontal="center"/>
    </xf>
    <xf numFmtId="0" fontId="1" fillId="0" borderId="0" xfId="1" applyFont="1"/>
    <xf numFmtId="0" fontId="0" fillId="0" borderId="0" xfId="1" applyFont="1"/>
    <xf numFmtId="164" fontId="0" fillId="0" borderId="0" xfId="0" applyNumberFormat="1" applyFont="1" applyAlignment="1">
      <alignment horizontal="center"/>
    </xf>
    <xf numFmtId="9" fontId="0" fillId="0" borderId="0" xfId="0" applyNumberFormat="1" applyAlignment="1">
      <alignment horizontal="center"/>
    </xf>
    <xf numFmtId="0" fontId="1" fillId="3" borderId="1" xfId="2" applyFont="1" applyFill="1"/>
    <xf numFmtId="0" fontId="0" fillId="3" borderId="1" xfId="2" applyFont="1" applyFill="1"/>
    <xf numFmtId="0" fontId="0" fillId="0" borderId="2" xfId="0" applyBorder="1" applyAlignment="1">
      <alignment horizontal="right" vertical="center" wrapText="1"/>
    </xf>
    <xf numFmtId="3" fontId="0" fillId="0" borderId="2" xfId="0" applyNumberFormat="1" applyFont="1" applyBorder="1" applyAlignment="1">
      <alignment horizontal="right" vertical="center" wrapText="1"/>
    </xf>
    <xf numFmtId="3" fontId="0" fillId="0" borderId="0" xfId="0" applyNumberFormat="1" applyFont="1"/>
    <xf numFmtId="3" fontId="0" fillId="0" borderId="0" xfId="0" applyNumberFormat="1" applyFont="1" applyBorder="1" applyAlignment="1">
      <alignment horizontal="right" vertical="center" wrapText="1"/>
    </xf>
    <xf numFmtId="0" fontId="4" fillId="0" borderId="0" xfId="0" applyFont="1"/>
    <xf numFmtId="3" fontId="0" fillId="0" borderId="2" xfId="0" applyNumberFormat="1" applyFont="1" applyBorder="1" applyAlignment="1">
      <alignment horizontal="center" vertical="center" wrapText="1"/>
    </xf>
    <xf numFmtId="3" fontId="0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3" fontId="0" fillId="0" borderId="0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indent="1"/>
    </xf>
    <xf numFmtId="0" fontId="8" fillId="0" borderId="0" xfId="0" applyFont="1" applyAlignment="1">
      <alignment horizontal="left"/>
    </xf>
    <xf numFmtId="0" fontId="8" fillId="0" borderId="0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9" fontId="8" fillId="0" borderId="6" xfId="0" applyNumberFormat="1" applyFont="1" applyBorder="1" applyAlignment="1">
      <alignment horizontal="center"/>
    </xf>
    <xf numFmtId="9" fontId="8" fillId="0" borderId="0" xfId="0" applyNumberFormat="1" applyFont="1" applyBorder="1" applyAlignment="1">
      <alignment horizontal="center"/>
    </xf>
    <xf numFmtId="9" fontId="8" fillId="0" borderId="0" xfId="0" applyNumberFormat="1" applyFont="1" applyAlignment="1">
      <alignment horizontal="center"/>
    </xf>
    <xf numFmtId="0" fontId="8" fillId="0" borderId="6" xfId="0" applyFont="1" applyBorder="1" applyAlignment="1">
      <alignment horizontal="center"/>
    </xf>
    <xf numFmtId="9" fontId="11" fillId="0" borderId="6" xfId="0" applyNumberFormat="1" applyFont="1" applyBorder="1" applyAlignment="1">
      <alignment horizontal="center"/>
    </xf>
    <xf numFmtId="0" fontId="0" fillId="0" borderId="17" xfId="0" applyBorder="1"/>
    <xf numFmtId="0" fontId="0" fillId="0" borderId="0" xfId="0" applyBorder="1"/>
    <xf numFmtId="0" fontId="8" fillId="0" borderId="9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0" fillId="0" borderId="6" xfId="0" applyBorder="1"/>
    <xf numFmtId="0" fontId="8" fillId="0" borderId="12" xfId="0" applyFont="1" applyBorder="1" applyAlignment="1">
      <alignment horizontal="center"/>
    </xf>
    <xf numFmtId="0" fontId="9" fillId="0" borderId="0" xfId="0" applyFont="1"/>
    <xf numFmtId="0" fontId="8" fillId="0" borderId="0" xfId="1" applyFont="1"/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1" applyFont="1" applyAlignment="1">
      <alignment horizontal="center"/>
    </xf>
    <xf numFmtId="3" fontId="8" fillId="0" borderId="6" xfId="0" applyNumberFormat="1" applyFont="1" applyBorder="1" applyAlignment="1">
      <alignment horizontal="center"/>
    </xf>
    <xf numFmtId="3" fontId="8" fillId="0" borderId="0" xfId="0" applyNumberFormat="1" applyFont="1" applyBorder="1" applyAlignment="1">
      <alignment horizontal="center"/>
    </xf>
    <xf numFmtId="9" fontId="8" fillId="0" borderId="7" xfId="0" applyNumberFormat="1" applyFont="1" applyBorder="1" applyAlignment="1">
      <alignment horizontal="center"/>
    </xf>
    <xf numFmtId="3" fontId="8" fillId="0" borderId="6" xfId="0" applyNumberFormat="1" applyFont="1" applyBorder="1" applyAlignment="1">
      <alignment horizontal="center" vertical="center" wrapText="1"/>
    </xf>
    <xf numFmtId="1" fontId="8" fillId="0" borderId="0" xfId="0" applyNumberFormat="1" applyFont="1" applyAlignment="1">
      <alignment horizontal="center"/>
    </xf>
    <xf numFmtId="3" fontId="8" fillId="0" borderId="0" xfId="0" applyNumberFormat="1" applyFont="1" applyBorder="1" applyAlignment="1">
      <alignment horizontal="center" vertical="center" wrapText="1"/>
    </xf>
    <xf numFmtId="9" fontId="8" fillId="0" borderId="17" xfId="0" applyNumberFormat="1" applyFont="1" applyBorder="1" applyAlignment="1">
      <alignment horizontal="center"/>
    </xf>
    <xf numFmtId="164" fontId="8" fillId="0" borderId="17" xfId="0" applyNumberFormat="1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164" fontId="0" fillId="0" borderId="17" xfId="0" applyNumberFormat="1" applyBorder="1"/>
    <xf numFmtId="164" fontId="0" fillId="0" borderId="0" xfId="0" applyNumberFormat="1"/>
    <xf numFmtId="0" fontId="8" fillId="0" borderId="12" xfId="0" applyFont="1" applyBorder="1" applyAlignment="1">
      <alignment horizontal="center"/>
    </xf>
    <xf numFmtId="0" fontId="8" fillId="0" borderId="12" xfId="0" applyFont="1" applyBorder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8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8" fillId="0" borderId="8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</cellXfs>
  <cellStyles count="108">
    <cellStyle name="Commentaire" xfId="2" builtinId="10"/>
    <cellStyle name="Lien hypertexte" xfId="1" builtinId="8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hartsheet" Target="chartsheets/sheet12.xml"/><Relationship Id="rId18" Type="http://schemas.openxmlformats.org/officeDocument/2006/relationships/chartsheet" Target="chartsheets/sheet17.xml"/><Relationship Id="rId26" Type="http://schemas.openxmlformats.org/officeDocument/2006/relationships/worksheet" Target="worksheets/sheet2.xml"/><Relationship Id="rId39" Type="http://schemas.openxmlformats.org/officeDocument/2006/relationships/worksheet" Target="worksheets/sheet15.xml"/><Relationship Id="rId3" Type="http://schemas.openxmlformats.org/officeDocument/2006/relationships/chartsheet" Target="chartsheets/sheet2.xml"/><Relationship Id="rId21" Type="http://schemas.openxmlformats.org/officeDocument/2006/relationships/chartsheet" Target="chartsheets/sheet20.xml"/><Relationship Id="rId34" Type="http://schemas.openxmlformats.org/officeDocument/2006/relationships/worksheet" Target="worksheets/sheet10.xml"/><Relationship Id="rId42" Type="http://schemas.openxmlformats.org/officeDocument/2006/relationships/externalLink" Target="externalLinks/externalLink1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chartsheet" Target="chartsheets/sheet6.xml"/><Relationship Id="rId12" Type="http://schemas.openxmlformats.org/officeDocument/2006/relationships/chartsheet" Target="chartsheets/sheet11.xml"/><Relationship Id="rId17" Type="http://schemas.openxmlformats.org/officeDocument/2006/relationships/chartsheet" Target="chartsheets/sheet16.xml"/><Relationship Id="rId25" Type="http://schemas.openxmlformats.org/officeDocument/2006/relationships/chartsheet" Target="chartsheets/sheet24.xml"/><Relationship Id="rId33" Type="http://schemas.openxmlformats.org/officeDocument/2006/relationships/worksheet" Target="worksheets/sheet9.xml"/><Relationship Id="rId38" Type="http://schemas.openxmlformats.org/officeDocument/2006/relationships/worksheet" Target="worksheets/sheet14.xml"/><Relationship Id="rId46" Type="http://schemas.openxmlformats.org/officeDocument/2006/relationships/externalLink" Target="externalLinks/externalLink5.xml"/><Relationship Id="rId2" Type="http://schemas.openxmlformats.org/officeDocument/2006/relationships/chartsheet" Target="chartsheets/sheet1.xml"/><Relationship Id="rId16" Type="http://schemas.openxmlformats.org/officeDocument/2006/relationships/chartsheet" Target="chartsheets/sheet15.xml"/><Relationship Id="rId20" Type="http://schemas.openxmlformats.org/officeDocument/2006/relationships/chartsheet" Target="chartsheets/sheet19.xml"/><Relationship Id="rId29" Type="http://schemas.openxmlformats.org/officeDocument/2006/relationships/worksheet" Target="worksheets/sheet5.xml"/><Relationship Id="rId41" Type="http://schemas.openxmlformats.org/officeDocument/2006/relationships/worksheet" Target="worksheets/sheet17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chartsheet" Target="chartsheets/sheet10.xml"/><Relationship Id="rId24" Type="http://schemas.openxmlformats.org/officeDocument/2006/relationships/chartsheet" Target="chartsheets/sheet23.xml"/><Relationship Id="rId32" Type="http://schemas.openxmlformats.org/officeDocument/2006/relationships/worksheet" Target="worksheets/sheet8.xml"/><Relationship Id="rId37" Type="http://schemas.openxmlformats.org/officeDocument/2006/relationships/worksheet" Target="worksheets/sheet13.xml"/><Relationship Id="rId40" Type="http://schemas.openxmlformats.org/officeDocument/2006/relationships/worksheet" Target="worksheets/sheet16.xml"/><Relationship Id="rId45" Type="http://schemas.openxmlformats.org/officeDocument/2006/relationships/externalLink" Target="externalLinks/externalLink4.xml"/><Relationship Id="rId5" Type="http://schemas.openxmlformats.org/officeDocument/2006/relationships/chartsheet" Target="chartsheets/sheet4.xml"/><Relationship Id="rId15" Type="http://schemas.openxmlformats.org/officeDocument/2006/relationships/chartsheet" Target="chartsheets/sheet14.xml"/><Relationship Id="rId23" Type="http://schemas.openxmlformats.org/officeDocument/2006/relationships/chartsheet" Target="chartsheets/sheet22.xml"/><Relationship Id="rId28" Type="http://schemas.openxmlformats.org/officeDocument/2006/relationships/worksheet" Target="worksheets/sheet4.xml"/><Relationship Id="rId36" Type="http://schemas.openxmlformats.org/officeDocument/2006/relationships/worksheet" Target="worksheets/sheet12.xml"/><Relationship Id="rId49" Type="http://schemas.openxmlformats.org/officeDocument/2006/relationships/sharedStrings" Target="sharedStrings.xml"/><Relationship Id="rId10" Type="http://schemas.openxmlformats.org/officeDocument/2006/relationships/chartsheet" Target="chartsheets/sheet9.xml"/><Relationship Id="rId19" Type="http://schemas.openxmlformats.org/officeDocument/2006/relationships/chartsheet" Target="chartsheets/sheet18.xml"/><Relationship Id="rId31" Type="http://schemas.openxmlformats.org/officeDocument/2006/relationships/worksheet" Target="worksheets/sheet7.xml"/><Relationship Id="rId44" Type="http://schemas.openxmlformats.org/officeDocument/2006/relationships/externalLink" Target="externalLinks/externalLink3.xml"/><Relationship Id="rId4" Type="http://schemas.openxmlformats.org/officeDocument/2006/relationships/chartsheet" Target="chartsheets/sheet3.xml"/><Relationship Id="rId9" Type="http://schemas.openxmlformats.org/officeDocument/2006/relationships/chartsheet" Target="chartsheets/sheet8.xml"/><Relationship Id="rId14" Type="http://schemas.openxmlformats.org/officeDocument/2006/relationships/chartsheet" Target="chartsheets/sheet13.xml"/><Relationship Id="rId22" Type="http://schemas.openxmlformats.org/officeDocument/2006/relationships/chartsheet" Target="chartsheets/sheet21.xml"/><Relationship Id="rId27" Type="http://schemas.openxmlformats.org/officeDocument/2006/relationships/worksheet" Target="worksheets/sheet3.xml"/><Relationship Id="rId30" Type="http://schemas.openxmlformats.org/officeDocument/2006/relationships/worksheet" Target="worksheets/sheet6.xml"/><Relationship Id="rId35" Type="http://schemas.openxmlformats.org/officeDocument/2006/relationships/worksheet" Target="worksheets/sheet11.xml"/><Relationship Id="rId43" Type="http://schemas.openxmlformats.org/officeDocument/2006/relationships/externalLink" Target="externalLinks/externalLink2.xml"/><Relationship Id="rId48" Type="http://schemas.openxmlformats.org/officeDocument/2006/relationships/styles" Target="styles.xml"/><Relationship Id="rId8" Type="http://schemas.openxmlformats.org/officeDocument/2006/relationships/chartsheet" Target="chartsheets/sheet7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4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4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6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8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Voting for left-wing &amp; democratic parties in France and the US, 1948-2017: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 from the worker party to the high-education party 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4149665452920218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6"/>
          <c:order val="0"/>
          <c:tx>
            <c:v>France: Difference between (% univ.graduates voting left) and (% non-univ.graduates voting left) (after controls)</c:v>
          </c:tx>
          <c:spPr>
            <a:ln w="41275">
              <a:solidFill>
                <a:schemeClr val="accent2"/>
              </a:solidFill>
            </a:ln>
          </c:spPr>
          <c:marker>
            <c:symbol val="triangle"/>
            <c:size val="10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'TUS1'!$AD$6:$AD$81</c:f>
              <c:numCache>
                <c:formatCode>0%</c:formatCode>
                <c:ptCount val="76"/>
                <c:pt idx="11">
                  <c:v>-0.12807629848408494</c:v>
                </c:pt>
                <c:pt idx="13">
                  <c:v>-0.15379812724710182</c:v>
                </c:pt>
                <c:pt idx="17">
                  <c:v>-7.1994045592061212E-2</c:v>
                </c:pt>
                <c:pt idx="20">
                  <c:v>1.351369968122057E-2</c:v>
                </c:pt>
                <c:pt idx="22">
                  <c:v>4.4701460431833984E-2</c:v>
                </c:pt>
                <c:pt idx="28">
                  <c:v>3.3019235536870875E-2</c:v>
                </c:pt>
                <c:pt idx="29">
                  <c:v>5.7048487121470086E-2</c:v>
                </c:pt>
                <c:pt idx="33">
                  <c:v>3.7494616712119906E-2</c:v>
                </c:pt>
                <c:pt idx="41">
                  <c:v>4.4176097384575966E-2</c:v>
                </c:pt>
                <c:pt idx="43">
                  <c:v>3.870257936339571E-2</c:v>
                </c:pt>
                <c:pt idx="48">
                  <c:v>9.8392370461492074E-2</c:v>
                </c:pt>
                <c:pt idx="50">
                  <c:v>8.2827571317567961E-2</c:v>
                </c:pt>
                <c:pt idx="57">
                  <c:v>8.5927355315254417E-2</c:v>
                </c:pt>
                <c:pt idx="62">
                  <c:v>9.9217560383092776E-2</c:v>
                </c:pt>
                <c:pt idx="67">
                  <c:v>0.13896919827630558</c:v>
                </c:pt>
                <c:pt idx="72">
                  <c:v>0.13524817114948071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F703-4C6F-8200-245D4BB88F2C}"/>
            </c:ext>
          </c:extLst>
        </c:ser>
        <c:ser>
          <c:idx val="1"/>
          <c:order val="1"/>
          <c:tx>
            <c:v>US: Same with democratic party vote (after controls)</c:v>
          </c:tx>
          <c:spPr>
            <a:ln w="41275">
              <a:solidFill>
                <a:schemeClr val="accent1"/>
              </a:solidFill>
            </a:ln>
          </c:spPr>
          <c:marker>
            <c:symbol val="square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'TUS1'!$O$6:$O$81</c:f>
              <c:numCache>
                <c:formatCode>0%</c:formatCode>
                <c:ptCount val="76"/>
                <c:pt idx="3">
                  <c:v>-0.1360418857582224</c:v>
                </c:pt>
                <c:pt idx="7">
                  <c:v>-9.7343687713005833E-2</c:v>
                </c:pt>
                <c:pt idx="11">
                  <c:v>-6.2047689387206034E-2</c:v>
                </c:pt>
                <c:pt idx="15">
                  <c:v>-6.9960604942885349E-2</c:v>
                </c:pt>
                <c:pt idx="19">
                  <c:v>-0.1121869583893321</c:v>
                </c:pt>
                <c:pt idx="23">
                  <c:v>-7.7212597501671837E-2</c:v>
                </c:pt>
                <c:pt idx="27">
                  <c:v>6.1945932999420954E-3</c:v>
                </c:pt>
                <c:pt idx="31">
                  <c:v>2.2590976419891561E-3</c:v>
                </c:pt>
                <c:pt idx="35">
                  <c:v>3.7196086393071329E-2</c:v>
                </c:pt>
                <c:pt idx="39">
                  <c:v>5.844026402183311E-2</c:v>
                </c:pt>
                <c:pt idx="43">
                  <c:v>9.2170674873077885E-3</c:v>
                </c:pt>
                <c:pt idx="47">
                  <c:v>1.0708624332077817E-2</c:v>
                </c:pt>
                <c:pt idx="51">
                  <c:v>7.2001231297026888E-3</c:v>
                </c:pt>
                <c:pt idx="55">
                  <c:v>6.5549788995032943E-2</c:v>
                </c:pt>
                <c:pt idx="59">
                  <c:v>9.3081862157777348E-2</c:v>
                </c:pt>
                <c:pt idx="63">
                  <c:v>7.9487485730200078E-2</c:v>
                </c:pt>
                <c:pt idx="67">
                  <c:v>5.9206551747847586E-2</c:v>
                </c:pt>
                <c:pt idx="71">
                  <c:v>0.16817676500104303</c:v>
                </c:pt>
              </c:numCache>
            </c:numRef>
          </c:val>
          <c:smooth val="0"/>
        </c:ser>
        <c:ser>
          <c:idx val="0"/>
          <c:order val="2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'TUS1'!$DG$6:$DG$81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371360"/>
        <c:axId val="448370184"/>
      </c:lineChart>
      <c:catAx>
        <c:axId val="448371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8370184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48370184"/>
        <c:scaling>
          <c:orientation val="minMax"/>
          <c:max val="0.2"/>
          <c:min val="-0.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8371360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egendEntry>
        <c:idx val="1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9.3201914185226012E-2"/>
          <c:y val="0.10240198324329892"/>
          <c:w val="0.53300729318398055"/>
          <c:h val="0.16186678458156192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Voting for left-wing &amp; democratic parties in France and the US, 1948-2017: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 from the worker party to the high-education party 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4149665452920218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6"/>
          <c:order val="0"/>
          <c:tx>
            <c:v>France: Difference between (% univ.graduates voting left) and (% non-univ.graduates voting left) (after controls)</c:v>
          </c:tx>
          <c:spPr>
            <a:ln w="41275">
              <a:solidFill>
                <a:schemeClr val="accent2"/>
              </a:solidFill>
            </a:ln>
          </c:spPr>
          <c:marker>
            <c:symbol val="triangle"/>
            <c:size val="10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'TUS1'!$AD$6:$AD$81</c:f>
              <c:numCache>
                <c:formatCode>0%</c:formatCode>
                <c:ptCount val="76"/>
                <c:pt idx="11">
                  <c:v>-0.12807629848408494</c:v>
                </c:pt>
                <c:pt idx="13">
                  <c:v>-0.15379812724710182</c:v>
                </c:pt>
                <c:pt idx="17">
                  <c:v>-7.1994045592061212E-2</c:v>
                </c:pt>
                <c:pt idx="20">
                  <c:v>1.351369968122057E-2</c:v>
                </c:pt>
                <c:pt idx="22">
                  <c:v>4.4701460431833984E-2</c:v>
                </c:pt>
                <c:pt idx="28">
                  <c:v>3.3019235536870875E-2</c:v>
                </c:pt>
                <c:pt idx="29">
                  <c:v>5.7048487121470086E-2</c:v>
                </c:pt>
                <c:pt idx="33">
                  <c:v>3.7494616712119906E-2</c:v>
                </c:pt>
                <c:pt idx="41">
                  <c:v>4.4176097384575966E-2</c:v>
                </c:pt>
                <c:pt idx="43">
                  <c:v>3.870257936339571E-2</c:v>
                </c:pt>
                <c:pt idx="48">
                  <c:v>9.8392370461492074E-2</c:v>
                </c:pt>
                <c:pt idx="50">
                  <c:v>8.2827571317567961E-2</c:v>
                </c:pt>
                <c:pt idx="57">
                  <c:v>8.5927355315254417E-2</c:v>
                </c:pt>
                <c:pt idx="62">
                  <c:v>9.9217560383092776E-2</c:v>
                </c:pt>
                <c:pt idx="67">
                  <c:v>0.13896919827630558</c:v>
                </c:pt>
                <c:pt idx="72">
                  <c:v>0.13524817114948071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F703-4C6F-8200-245D4BB88F2C}"/>
            </c:ext>
          </c:extLst>
        </c:ser>
        <c:ser>
          <c:idx val="1"/>
          <c:order val="1"/>
          <c:tx>
            <c:v>US: Same with democratic party vote (after controls)</c:v>
          </c:tx>
          <c:spPr>
            <a:ln w="41275">
              <a:solidFill>
                <a:schemeClr val="accent1"/>
              </a:solidFill>
            </a:ln>
          </c:spPr>
          <c:marker>
            <c:symbol val="square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'TUS1'!$O$6:$O$81</c:f>
              <c:numCache>
                <c:formatCode>0%</c:formatCode>
                <c:ptCount val="76"/>
                <c:pt idx="3">
                  <c:v>-0.1360418857582224</c:v>
                </c:pt>
                <c:pt idx="7">
                  <c:v>-9.7343687713005833E-2</c:v>
                </c:pt>
                <c:pt idx="11">
                  <c:v>-6.2047689387206034E-2</c:v>
                </c:pt>
                <c:pt idx="15">
                  <c:v>-6.9960604942885349E-2</c:v>
                </c:pt>
                <c:pt idx="19">
                  <c:v>-0.1121869583893321</c:v>
                </c:pt>
                <c:pt idx="23">
                  <c:v>-7.7212597501671837E-2</c:v>
                </c:pt>
                <c:pt idx="27">
                  <c:v>6.1945932999420954E-3</c:v>
                </c:pt>
                <c:pt idx="31">
                  <c:v>2.2590976419891561E-3</c:v>
                </c:pt>
                <c:pt idx="35">
                  <c:v>3.7196086393071329E-2</c:v>
                </c:pt>
                <c:pt idx="39">
                  <c:v>5.844026402183311E-2</c:v>
                </c:pt>
                <c:pt idx="43">
                  <c:v>9.2170674873077885E-3</c:v>
                </c:pt>
                <c:pt idx="47">
                  <c:v>1.0708624332077817E-2</c:v>
                </c:pt>
                <c:pt idx="51">
                  <c:v>7.2001231297026888E-3</c:v>
                </c:pt>
                <c:pt idx="55">
                  <c:v>6.5549788995032943E-2</c:v>
                </c:pt>
                <c:pt idx="59">
                  <c:v>9.3081862157777348E-2</c:v>
                </c:pt>
                <c:pt idx="63">
                  <c:v>7.9487485730200078E-2</c:v>
                </c:pt>
                <c:pt idx="67">
                  <c:v>5.9206551747847586E-2</c:v>
                </c:pt>
                <c:pt idx="71">
                  <c:v>0.16817676500104303</c:v>
                </c:pt>
              </c:numCache>
            </c:numRef>
          </c:val>
          <c:smooth val="0"/>
        </c:ser>
        <c:ser>
          <c:idx val="0"/>
          <c:order val="2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'TUS1'!$DG$6:$DG$81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365088"/>
        <c:axId val="448369008"/>
      </c:lineChart>
      <c:catAx>
        <c:axId val="4483650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8369008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48369008"/>
        <c:scaling>
          <c:orientation val="minMax"/>
          <c:max val="0.2"/>
          <c:min val="-0.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8365088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egendEntry>
        <c:idx val="1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9.3201914185226012E-2"/>
          <c:y val="0.10240198324329892"/>
          <c:w val="0.53300729318398055"/>
          <c:h val="0.16186678458156192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Voting for left-wing &amp; democratic parties in France and the US 1948-2017: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 from the worker party to the high-education party 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4149665452920218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6"/>
          <c:order val="0"/>
          <c:tx>
            <c:v>France: Difference between (% left vote among top 10% education voters) and (% left vote among bottom 90% education voters)</c:v>
          </c:tx>
          <c:spPr>
            <a:ln w="41275">
              <a:solidFill>
                <a:schemeClr val="accent2"/>
              </a:solidFill>
            </a:ln>
          </c:spPr>
          <c:marker>
            <c:symbol val="triangle"/>
            <c:size val="10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'TUS1'!$AE$6:$AE$81</c:f>
              <c:numCache>
                <c:formatCode>0%</c:formatCode>
                <c:ptCount val="76"/>
                <c:pt idx="11">
                  <c:v>-0.13522129837336494</c:v>
                </c:pt>
                <c:pt idx="13">
                  <c:v>-0.14523681870467178</c:v>
                </c:pt>
                <c:pt idx="17">
                  <c:v>-0.14037505258830457</c:v>
                </c:pt>
                <c:pt idx="20">
                  <c:v>-7.0592972953057609E-2</c:v>
                </c:pt>
                <c:pt idx="22">
                  <c:v>-9.2889842586353188E-2</c:v>
                </c:pt>
                <c:pt idx="28">
                  <c:v>-4.2147935952964795E-2</c:v>
                </c:pt>
                <c:pt idx="29">
                  <c:v>-1.8057982981227599E-3</c:v>
                </c:pt>
                <c:pt idx="33">
                  <c:v>-1.7165073737302101E-2</c:v>
                </c:pt>
                <c:pt idx="36">
                  <c:v>-2.1298170799642635E-2</c:v>
                </c:pt>
                <c:pt idx="41">
                  <c:v>-2.3879683999072907E-2</c:v>
                </c:pt>
                <c:pt idx="43">
                  <c:v>-4.0685331553834456E-2</c:v>
                </c:pt>
                <c:pt idx="48">
                  <c:v>7.5330563710883702E-2</c:v>
                </c:pt>
                <c:pt idx="50">
                  <c:v>5.0120077830627219E-2</c:v>
                </c:pt>
                <c:pt idx="52">
                  <c:v>5.405683942710246E-2</c:v>
                </c:pt>
                <c:pt idx="57">
                  <c:v>9.3483255671668042E-2</c:v>
                </c:pt>
                <c:pt idx="62">
                  <c:v>0.12120721034714195</c:v>
                </c:pt>
                <c:pt idx="67">
                  <c:v>8.7698203210765033E-2</c:v>
                </c:pt>
                <c:pt idx="72">
                  <c:v>0.11821648413046623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F703-4C6F-8200-245D4BB88F2C}"/>
            </c:ext>
          </c:extLst>
        </c:ser>
        <c:ser>
          <c:idx val="1"/>
          <c:order val="1"/>
          <c:tx>
            <c:v>US: same with democratic party vote</c:v>
          </c:tx>
          <c:spPr>
            <a:ln w="41275">
              <a:solidFill>
                <a:schemeClr val="accent1"/>
              </a:solidFill>
            </a:ln>
          </c:spPr>
          <c:marker>
            <c:symbol val="square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'TUS1'!$Q$6:$Q$81</c:f>
              <c:numCache>
                <c:formatCode>0%</c:formatCode>
                <c:ptCount val="76"/>
                <c:pt idx="3">
                  <c:v>-0.20629892286317167</c:v>
                </c:pt>
                <c:pt idx="7">
                  <c:v>-0.16620448914297623</c:v>
                </c:pt>
                <c:pt idx="11">
                  <c:v>-0.10323329020514768</c:v>
                </c:pt>
                <c:pt idx="15">
                  <c:v>-0.12202573734593992</c:v>
                </c:pt>
                <c:pt idx="19">
                  <c:v>-0.15220543611652293</c:v>
                </c:pt>
                <c:pt idx="23">
                  <c:v>-8.7357891823025932E-2</c:v>
                </c:pt>
                <c:pt idx="27">
                  <c:v>-1.602046272225733E-2</c:v>
                </c:pt>
                <c:pt idx="31">
                  <c:v>-4.8564801180830064E-2</c:v>
                </c:pt>
                <c:pt idx="35">
                  <c:v>-9.4591440180965686E-3</c:v>
                </c:pt>
                <c:pt idx="39">
                  <c:v>8.7187577106009641E-3</c:v>
                </c:pt>
                <c:pt idx="43">
                  <c:v>6.154135379715181E-3</c:v>
                </c:pt>
                <c:pt idx="47">
                  <c:v>3.3406484383323456E-2</c:v>
                </c:pt>
                <c:pt idx="51">
                  <c:v>-5.6911629491731348E-2</c:v>
                </c:pt>
                <c:pt idx="55">
                  <c:v>-2.409259846273544E-2</c:v>
                </c:pt>
                <c:pt idx="59">
                  <c:v>8.0455610705385081E-2</c:v>
                </c:pt>
                <c:pt idx="63">
                  <c:v>4.6529150314753784E-3</c:v>
                </c:pt>
                <c:pt idx="67">
                  <c:v>7.8463697783887593E-2</c:v>
                </c:pt>
                <c:pt idx="71">
                  <c:v>0.22493986747859676</c:v>
                </c:pt>
              </c:numCache>
            </c:numRef>
          </c:val>
          <c:smooth val="0"/>
        </c:ser>
        <c:ser>
          <c:idx val="0"/>
          <c:order val="3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'TUS1'!$DG$6:$DG$81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379592"/>
        <c:axId val="448378808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v>Britain: same with labour party vote</c:v>
                </c:tx>
                <c:spPr>
                  <a:ln w="34925">
                    <a:solidFill>
                      <a:schemeClr val="accent6"/>
                    </a:solidFill>
                  </a:ln>
                </c:spPr>
                <c:marker>
                  <c:symbol val="triangle"/>
                  <c:size val="10"/>
                  <c:spPr>
                    <a:solidFill>
                      <a:schemeClr val="accent6"/>
                    </a:solidFill>
                    <a:ln>
                      <a:solidFill>
                        <a:schemeClr val="accent6"/>
                      </a:solidFill>
                    </a:ln>
                  </c:spPr>
                </c:marker>
                <c:val>
                  <c:numRef>
                    <c:extLst>
                      <c:ext uri="{02D57815-91ED-43cb-92C2-25804820EDAC}">
                        <c15:formulaRef>
                          <c15:sqref>'TUS1'!$AL$6:$AL$81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10">
                        <c:v>-0.25273054709490234</c:v>
                      </c:pt>
                      <c:pt idx="14">
                        <c:v>-0.27721472865793723</c:v>
                      </c:pt>
                      <c:pt idx="19">
                        <c:v>-0.24246268402442822</c:v>
                      </c:pt>
                      <c:pt idx="21">
                        <c:v>-0.22081668782984637</c:v>
                      </c:pt>
                      <c:pt idx="25">
                        <c:v>-0.13136911442795188</c:v>
                      </c:pt>
                      <c:pt idx="29">
                        <c:v>-9.8289912033994786E-2</c:v>
                      </c:pt>
                      <c:pt idx="34">
                        <c:v>-0.13671316038834211</c:v>
                      </c:pt>
                      <c:pt idx="38">
                        <c:v>-9.9897823077757783E-2</c:v>
                      </c:pt>
                      <c:pt idx="42">
                        <c:v>-8.5927296206867801E-2</c:v>
                      </c:pt>
                      <c:pt idx="47">
                        <c:v>-7.8612176515548346E-2</c:v>
                      </c:pt>
                      <c:pt idx="52">
                        <c:v>-2.4493541625568424E-2</c:v>
                      </c:pt>
                      <c:pt idx="56">
                        <c:v>-1.043380429853126E-2</c:v>
                      </c:pt>
                      <c:pt idx="60">
                        <c:v>1.3398790538111618E-2</c:v>
                      </c:pt>
                      <c:pt idx="65">
                        <c:v>1.5479041290445139E-2</c:v>
                      </c:pt>
                      <c:pt idx="70">
                        <c:v>6.7533978115059359E-2</c:v>
                      </c:pt>
                      <c:pt idx="72">
                        <c:v>0.12855382285364897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44837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8378808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48378808"/>
        <c:scaling>
          <c:orientation val="minMax"/>
          <c:max val="0.24000000000000002"/>
          <c:min val="-0.2400000000000000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8379592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egendEntry>
        <c:idx val="1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8.7637094194611312E-2"/>
          <c:y val="0.10916788310798092"/>
          <c:w val="0.61845518997103655"/>
          <c:h val="0.15517245053434625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Voting for left-wing &amp; democratic parties in France and the US 1948-2017: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 from the worker party to the high-education party 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4149665452920218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6"/>
          <c:order val="0"/>
          <c:tx>
            <c:v>France: difference btw (% left vote among top 10% education voters) and (% left vote among bottom 90% education voters) (after controls)</c:v>
          </c:tx>
          <c:spPr>
            <a:ln w="41275">
              <a:solidFill>
                <a:schemeClr val="accent2"/>
              </a:solidFill>
            </a:ln>
          </c:spPr>
          <c:marker>
            <c:symbol val="triangle"/>
            <c:size val="10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'TUS1'!$AF$6:$AF$81</c:f>
              <c:numCache>
                <c:formatCode>0%</c:formatCode>
                <c:ptCount val="76"/>
                <c:pt idx="11">
                  <c:v>-0.13876086235211549</c:v>
                </c:pt>
                <c:pt idx="13">
                  <c:v>-9.6557522577120108E-2</c:v>
                </c:pt>
                <c:pt idx="17">
                  <c:v>-9.686558244341284E-2</c:v>
                </c:pt>
                <c:pt idx="20">
                  <c:v>-1.8502208520412809E-2</c:v>
                </c:pt>
                <c:pt idx="22">
                  <c:v>5.7591921651700267E-3</c:v>
                </c:pt>
                <c:pt idx="28">
                  <c:v>2.7748432753021812E-2</c:v>
                </c:pt>
                <c:pt idx="29">
                  <c:v>5.1504321073816757E-2</c:v>
                </c:pt>
                <c:pt idx="33">
                  <c:v>3.1888356471467247E-2</c:v>
                </c:pt>
                <c:pt idx="41">
                  <c:v>4.4010014386666893E-2</c:v>
                </c:pt>
                <c:pt idx="43">
                  <c:v>4.2235200623403323E-2</c:v>
                </c:pt>
                <c:pt idx="48">
                  <c:v>0.1076763564376997</c:v>
                </c:pt>
                <c:pt idx="50">
                  <c:v>9.8539006220540334E-2</c:v>
                </c:pt>
                <c:pt idx="57">
                  <c:v>9.11220017549558E-2</c:v>
                </c:pt>
                <c:pt idx="62">
                  <c:v>0.11331627378032674</c:v>
                </c:pt>
                <c:pt idx="67">
                  <c:v>0.13102452681268975</c:v>
                </c:pt>
                <c:pt idx="72">
                  <c:v>0.14447038767614431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F703-4C6F-8200-245D4BB88F2C}"/>
            </c:ext>
          </c:extLst>
        </c:ser>
        <c:ser>
          <c:idx val="1"/>
          <c:order val="1"/>
          <c:tx>
            <c:v>US: same with democratic party vote (after controls)</c:v>
          </c:tx>
          <c:spPr>
            <a:ln w="41275">
              <a:solidFill>
                <a:schemeClr val="accent1"/>
              </a:solidFill>
            </a:ln>
          </c:spPr>
          <c:marker>
            <c:symbol val="square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'TUS1'!$S$6:$S$81</c:f>
              <c:numCache>
                <c:formatCode>0%</c:formatCode>
                <c:ptCount val="76"/>
                <c:pt idx="3">
                  <c:v>-0.15910479414774431</c:v>
                </c:pt>
                <c:pt idx="7">
                  <c:v>-0.13513684439437373</c:v>
                </c:pt>
                <c:pt idx="11">
                  <c:v>-7.2986013809184777E-2</c:v>
                </c:pt>
                <c:pt idx="15">
                  <c:v>-7.076090685928306E-2</c:v>
                </c:pt>
                <c:pt idx="19">
                  <c:v>-0.11328117948078605</c:v>
                </c:pt>
                <c:pt idx="23">
                  <c:v>-5.1290604517681984E-2</c:v>
                </c:pt>
                <c:pt idx="27">
                  <c:v>2.60667529411393E-2</c:v>
                </c:pt>
                <c:pt idx="31">
                  <c:v>1.7945280284057976E-2</c:v>
                </c:pt>
                <c:pt idx="35">
                  <c:v>9.5466905190456808E-2</c:v>
                </c:pt>
                <c:pt idx="39">
                  <c:v>9.0635717441433603E-2</c:v>
                </c:pt>
                <c:pt idx="43">
                  <c:v>7.7442963746743101E-2</c:v>
                </c:pt>
                <c:pt idx="47">
                  <c:v>0.10235924584424844</c:v>
                </c:pt>
                <c:pt idx="51">
                  <c:v>3.6280996526893643E-2</c:v>
                </c:pt>
                <c:pt idx="55">
                  <c:v>6.5183848018267487E-2</c:v>
                </c:pt>
                <c:pt idx="59">
                  <c:v>0.17320106772143026</c:v>
                </c:pt>
                <c:pt idx="63">
                  <c:v>0.10712218896413106</c:v>
                </c:pt>
                <c:pt idx="67">
                  <c:v>0.15744158052000146</c:v>
                </c:pt>
                <c:pt idx="71">
                  <c:v>0.23367121833507237</c:v>
                </c:pt>
              </c:numCache>
            </c:numRef>
          </c:val>
          <c:smooth val="0"/>
        </c:ser>
        <c:ser>
          <c:idx val="0"/>
          <c:order val="3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'TUS1'!$DG$6:$DG$81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7249848"/>
        <c:axId val="417251416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v>Britain: same with labour party vote (after controls)</c:v>
                </c:tx>
                <c:spPr>
                  <a:ln w="44450">
                    <a:solidFill>
                      <a:schemeClr val="accent6"/>
                    </a:solidFill>
                  </a:ln>
                </c:spPr>
                <c:marker>
                  <c:symbol val="triangle"/>
                  <c:size val="10"/>
                  <c:spPr>
                    <a:solidFill>
                      <a:schemeClr val="accent6"/>
                    </a:solidFill>
                    <a:ln>
                      <a:solidFill>
                        <a:schemeClr val="accent6"/>
                      </a:solidFill>
                    </a:ln>
                  </c:spPr>
                </c:marker>
                <c:val>
                  <c:numRef>
                    <c:extLst>
                      <c:ext uri="{02D57815-91ED-43cb-92C2-25804820EDAC}">
                        <c15:formulaRef>
                          <c15:sqref>'TUS1'!$AM$6:$AM$81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10">
                        <c:v>-0.20734228983618197</c:v>
                      </c:pt>
                      <c:pt idx="14">
                        <c:v>-0.19048089731421577</c:v>
                      </c:pt>
                      <c:pt idx="19">
                        <c:v>-0.18859458973861126</c:v>
                      </c:pt>
                      <c:pt idx="21">
                        <c:v>-0.14493049506941935</c:v>
                      </c:pt>
                      <c:pt idx="25">
                        <c:v>-0.12552322920933809</c:v>
                      </c:pt>
                      <c:pt idx="29">
                        <c:v>-8.7274459238508684E-2</c:v>
                      </c:pt>
                      <c:pt idx="34">
                        <c:v>-0.14364282709454085</c:v>
                      </c:pt>
                      <c:pt idx="38">
                        <c:v>-7.7777629577689369E-2</c:v>
                      </c:pt>
                      <c:pt idx="42">
                        <c:v>1.3226379805690955E-2</c:v>
                      </c:pt>
                      <c:pt idx="47">
                        <c:v>2.0071415425251121E-2</c:v>
                      </c:pt>
                      <c:pt idx="52">
                        <c:v>1.1634987214227219E-2</c:v>
                      </c:pt>
                      <c:pt idx="56">
                        <c:v>2.6986494911956649E-2</c:v>
                      </c:pt>
                      <c:pt idx="60">
                        <c:v>5.3424802584164335E-2</c:v>
                      </c:pt>
                      <c:pt idx="65">
                        <c:v>8.4312178683059319E-3</c:v>
                      </c:pt>
                      <c:pt idx="70">
                        <c:v>7.3130150107119804E-2</c:v>
                      </c:pt>
                      <c:pt idx="72">
                        <c:v>0.12092561624271257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4172498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7251416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17251416"/>
        <c:scaling>
          <c:orientation val="minMax"/>
          <c:max val="0.26"/>
          <c:min val="-0.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7249848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egendEntry>
        <c:idx val="1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8.6244770904887941E-2"/>
          <c:y val="0.10240198324329892"/>
          <c:w val="0.64837878897331314"/>
          <c:h val="0.17532240134394567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800" b="1" baseline="0">
                <a:latin typeface="Arial"/>
                <a:cs typeface="Arial"/>
              </a:rPr>
              <a:t>Vote for democratic party by income decile in the US, 1948-2016 </a:t>
            </a:r>
          </a:p>
        </c:rich>
      </c:tx>
      <c:layout>
        <c:manualLayout>
          <c:xMode val="edge"/>
          <c:yMode val="edge"/>
          <c:x val="0.14892670838997499"/>
          <c:y val="6.7386060548099503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80573832999648"/>
          <c:y val="6.1096725725171705E-2"/>
          <c:w val="0.84396954612082842"/>
          <c:h val="0.744218376956995"/>
        </c:manualLayout>
      </c:layout>
      <c:lineChart>
        <c:grouping val="standard"/>
        <c:varyColors val="0"/>
        <c:ser>
          <c:idx val="18"/>
          <c:order val="0"/>
          <c:tx>
            <c:v>1948</c:v>
          </c:tx>
          <c:val>
            <c:numLit>
              <c:formatCode>General</c:formatCode>
              <c:ptCount val="12"/>
              <c:pt idx="0">
                <c:v>0.54886925220489502</c:v>
              </c:pt>
              <c:pt idx="1">
                <c:v>0.64647442102432251</c:v>
              </c:pt>
              <c:pt idx="2">
                <c:v>0.65480548143386841</c:v>
              </c:pt>
              <c:pt idx="3">
                <c:v>0.67203015089035034</c:v>
              </c:pt>
              <c:pt idx="4">
                <c:v>0.67203015089035034</c:v>
              </c:pt>
              <c:pt idx="5">
                <c:v>0.56854701042175293</c:v>
              </c:pt>
              <c:pt idx="6">
                <c:v>0.47418370842933655</c:v>
              </c:pt>
              <c:pt idx="7">
                <c:v>0.46921423077583313</c:v>
              </c:pt>
              <c:pt idx="8">
                <c:v>0.40792933106422424</c:v>
              </c:pt>
              <c:pt idx="9">
                <c:v>0.30050846934318542</c:v>
              </c:pt>
              <c:pt idx="10">
                <c:v>0.30050846934318542</c:v>
              </c:pt>
              <c:pt idx="11">
                <c:v>0.30050843954086304</c:v>
              </c:pt>
            </c:numLit>
          </c:val>
          <c:smooth val="0"/>
        </c:ser>
        <c:ser>
          <c:idx val="19"/>
          <c:order val="1"/>
          <c:tx>
            <c:v>1952</c:v>
          </c:tx>
          <c:val>
            <c:numLit>
              <c:formatCode>General</c:formatCode>
              <c:ptCount val="12"/>
              <c:pt idx="0">
                <c:v>0.45151105523109436</c:v>
              </c:pt>
              <c:pt idx="1">
                <c:v>0.45295208692550659</c:v>
              </c:pt>
              <c:pt idx="2">
                <c:v>0.48410797119140625</c:v>
              </c:pt>
              <c:pt idx="3">
                <c:v>0.48752549290657043</c:v>
              </c:pt>
              <c:pt idx="4">
                <c:v>0.49151471257209778</c:v>
              </c:pt>
              <c:pt idx="5">
                <c:v>0.49626365303993225</c:v>
              </c:pt>
              <c:pt idx="6">
                <c:v>0.52543550729751587</c:v>
              </c:pt>
              <c:pt idx="7">
                <c:v>0.43665382266044617</c:v>
              </c:pt>
              <c:pt idx="8">
                <c:v>0.38395267724990845</c:v>
              </c:pt>
              <c:pt idx="9">
                <c:v>0.3018365204334259</c:v>
              </c:pt>
              <c:pt idx="10">
                <c:v>0.26700535416603088</c:v>
              </c:pt>
              <c:pt idx="11">
                <c:v>0.24844197928905487</c:v>
              </c:pt>
            </c:numLit>
          </c:val>
          <c:smooth val="0"/>
        </c:ser>
        <c:ser>
          <c:idx val="20"/>
          <c:order val="2"/>
          <c:tx>
            <c:v>1956</c:v>
          </c:tx>
          <c:val>
            <c:numLit>
              <c:formatCode>General</c:formatCode>
              <c:ptCount val="12"/>
              <c:pt idx="0">
                <c:v>0.41159358620643616</c:v>
              </c:pt>
              <c:pt idx="1">
                <c:v>0.48455572128295898</c:v>
              </c:pt>
              <c:pt idx="2">
                <c:v>0.4713921844959259</c:v>
              </c:pt>
              <c:pt idx="3">
                <c:v>0.42431047558784485</c:v>
              </c:pt>
              <c:pt idx="4">
                <c:v>0.46779099106788635</c:v>
              </c:pt>
              <c:pt idx="5">
                <c:v>0.43911904096603394</c:v>
              </c:pt>
              <c:pt idx="6">
                <c:v>0.42025473713874817</c:v>
              </c:pt>
              <c:pt idx="7">
                <c:v>0.43519347906112671</c:v>
              </c:pt>
              <c:pt idx="8">
                <c:v>0.45448291301727295</c:v>
              </c:pt>
              <c:pt idx="9">
                <c:v>0.29019084572792053</c:v>
              </c:pt>
              <c:pt idx="10">
                <c:v>0.24716231226921082</c:v>
              </c:pt>
              <c:pt idx="11">
                <c:v>0.24716232717037201</c:v>
              </c:pt>
            </c:numLit>
          </c:val>
          <c:smooth val="0"/>
        </c:ser>
        <c:ser>
          <c:idx val="12"/>
          <c:order val="3"/>
          <c:tx>
            <c:v>1960</c:v>
          </c:tx>
          <c:marker>
            <c:symbol val="circle"/>
            <c:size val="7"/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0.4690680205821991</c:v>
              </c:pt>
              <c:pt idx="1">
                <c:v>0.48507580161094666</c:v>
              </c:pt>
              <c:pt idx="2">
                <c:v>0.44874173402786255</c:v>
              </c:pt>
              <c:pt idx="3">
                <c:v>0.48637852072715759</c:v>
              </c:pt>
              <c:pt idx="4">
                <c:v>0.5562404990196228</c:v>
              </c:pt>
              <c:pt idx="5">
                <c:v>0.58489328622817993</c:v>
              </c:pt>
              <c:pt idx="6">
                <c:v>0.53010141849517822</c:v>
              </c:pt>
              <c:pt idx="7">
                <c:v>0.52874529361724854</c:v>
              </c:pt>
              <c:pt idx="8">
                <c:v>0.52591371536254883</c:v>
              </c:pt>
              <c:pt idx="9">
                <c:v>0.38117644190788269</c:v>
              </c:pt>
              <c:pt idx="10">
                <c:v>0.26286780834197998</c:v>
              </c:pt>
              <c:pt idx="11">
                <c:v>0.24724018573760986</c:v>
              </c:pt>
            </c:numLit>
          </c:val>
          <c:smooth val="0"/>
        </c:ser>
        <c:ser>
          <c:idx val="13"/>
          <c:order val="4"/>
          <c:tx>
            <c:v>1964</c:v>
          </c:tx>
          <c:marker>
            <c:symbol val="circle"/>
            <c:size val="7"/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0.67157965898513794</c:v>
              </c:pt>
              <c:pt idx="1">
                <c:v>0.70829731225967407</c:v>
              </c:pt>
              <c:pt idx="2">
                <c:v>0.69429421424865723</c:v>
              </c:pt>
              <c:pt idx="3">
                <c:v>0.66207927465438843</c:v>
              </c:pt>
              <c:pt idx="4">
                <c:v>0.63547039031982422</c:v>
              </c:pt>
              <c:pt idx="5">
                <c:v>0.63789856433868408</c:v>
              </c:pt>
              <c:pt idx="6">
                <c:v>0.59561234712600708</c:v>
              </c:pt>
              <c:pt idx="7">
                <c:v>0.55332612991333008</c:v>
              </c:pt>
              <c:pt idx="8">
                <c:v>0.50637412071228027</c:v>
              </c:pt>
              <c:pt idx="9">
                <c:v>0.48369047045707703</c:v>
              </c:pt>
              <c:pt idx="10">
                <c:v>0.48462122678756714</c:v>
              </c:pt>
              <c:pt idx="11">
                <c:v>0.48462122678756714</c:v>
              </c:pt>
            </c:numLit>
          </c:val>
          <c:smooth val="0"/>
        </c:ser>
        <c:ser>
          <c:idx val="14"/>
          <c:order val="5"/>
          <c:tx>
            <c:v>1968</c:v>
          </c:tx>
          <c:spPr>
            <a:ln>
              <a:solidFill>
                <a:schemeClr val="accent4"/>
              </a:solidFill>
            </a:ln>
          </c:spPr>
          <c:marker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0.54399985074996948</c:v>
              </c:pt>
              <c:pt idx="1">
                <c:v>0.53883868455886841</c:v>
              </c:pt>
              <c:pt idx="2">
                <c:v>0.53452903032302856</c:v>
              </c:pt>
              <c:pt idx="3">
                <c:v>0.45431616902351379</c:v>
              </c:pt>
              <c:pt idx="4">
                <c:v>0.50405657291412354</c:v>
              </c:pt>
              <c:pt idx="5">
                <c:v>0.49530962109565735</c:v>
              </c:pt>
              <c:pt idx="6">
                <c:v>0.48773285746574402</c:v>
              </c:pt>
              <c:pt idx="7">
                <c:v>0.55940073728561401</c:v>
              </c:pt>
              <c:pt idx="8">
                <c:v>0.51481842994689941</c:v>
              </c:pt>
              <c:pt idx="9">
                <c:v>0.34789463877677917</c:v>
              </c:pt>
              <c:pt idx="10">
                <c:v>0.35616680979728699</c:v>
              </c:pt>
              <c:pt idx="11">
                <c:v>0.33244729042053223</c:v>
              </c:pt>
            </c:numLit>
          </c:val>
          <c:smooth val="0"/>
        </c:ser>
        <c:ser>
          <c:idx val="6"/>
          <c:order val="6"/>
          <c:tx>
            <c:v>1972</c:v>
          </c:tx>
          <c:spPr>
            <a:ln w="38100">
              <a:solidFill>
                <a:schemeClr val="accent3"/>
              </a:solidFill>
            </a:ln>
          </c:spPr>
          <c:marker>
            <c:symbol val="triangle"/>
            <c:size val="9"/>
            <c:spPr>
              <a:solidFill>
                <a:schemeClr val="accent3"/>
              </a:solidFill>
              <a:ln w="12700">
                <a:solidFill>
                  <a:schemeClr val="accent3"/>
                </a:solidFill>
              </a:ln>
            </c:spPr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0.47932937741279602</c:v>
              </c:pt>
              <c:pt idx="1">
                <c:v>0.45179542899131775</c:v>
              </c:pt>
              <c:pt idx="2">
                <c:v>0.40502238273620605</c:v>
              </c:pt>
              <c:pt idx="3">
                <c:v>0.45228081941604614</c:v>
              </c:pt>
              <c:pt idx="4">
                <c:v>0.37959721684455872</c:v>
              </c:pt>
              <c:pt idx="5">
                <c:v>0.39032036066055298</c:v>
              </c:pt>
              <c:pt idx="6">
                <c:v>0.345622718334198</c:v>
              </c:pt>
              <c:pt idx="7">
                <c:v>0.34972065687179565</c:v>
              </c:pt>
              <c:pt idx="8">
                <c:v>0.40952602028846741</c:v>
              </c:pt>
              <c:pt idx="9">
                <c:v>0.24145635962486267</c:v>
              </c:pt>
              <c:pt idx="10">
                <c:v>0.19663316011428833</c:v>
              </c:pt>
              <c:pt idx="11">
                <c:v>0.19663316011428833</c:v>
              </c:pt>
            </c:numLit>
          </c: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5-F703-4C6F-8200-245D4BB88F2C}"/>
            </c:ext>
          </c:extLst>
        </c:ser>
        <c:ser>
          <c:idx val="0"/>
          <c:order val="7"/>
          <c:tx>
            <c:v>1976</c:v>
          </c:tx>
          <c:spPr>
            <a:ln w="38100">
              <a:solidFill>
                <a:srgbClr val="FFFF00"/>
              </a:solidFill>
            </a:ln>
          </c:spPr>
          <c:marker>
            <c:symbol val="triangle"/>
            <c:size val="10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0.6749122142791748</c:v>
              </c:pt>
              <c:pt idx="1">
                <c:v>0.63661426305770874</c:v>
              </c:pt>
              <c:pt idx="2">
                <c:v>0.58444571495056152</c:v>
              </c:pt>
              <c:pt idx="3">
                <c:v>0.59524345397949219</c:v>
              </c:pt>
              <c:pt idx="4">
                <c:v>0.57655566930770874</c:v>
              </c:pt>
              <c:pt idx="5">
                <c:v>0.49675360321998596</c:v>
              </c:pt>
              <c:pt idx="6">
                <c:v>0.46199464797973633</c:v>
              </c:pt>
              <c:pt idx="7">
                <c:v>0.48568937182426453</c:v>
              </c:pt>
              <c:pt idx="8">
                <c:v>0.44608592987060547</c:v>
              </c:pt>
              <c:pt idx="9">
                <c:v>0.28853055834770203</c:v>
              </c:pt>
              <c:pt idx="10">
                <c:v>0.22755666077136993</c:v>
              </c:pt>
              <c:pt idx="11">
                <c:v>0.22755666077136993</c:v>
              </c:pt>
            </c:numLit>
          </c:val>
          <c:smooth val="0"/>
        </c:ser>
        <c:ser>
          <c:idx val="16"/>
          <c:order val="8"/>
          <c:tx>
            <c:v>1980</c:v>
          </c:tx>
          <c:spPr>
            <a:ln>
              <a:solidFill>
                <a:schemeClr val="tx2"/>
              </a:solidFill>
            </a:ln>
          </c:spPr>
          <c:marker>
            <c:symbol val="circle"/>
            <c:size val="8"/>
            <c:spPr>
              <a:solidFill>
                <a:schemeClr val="tx2"/>
              </a:solidFill>
              <a:ln>
                <a:solidFill>
                  <a:schemeClr val="tx2"/>
                </a:solidFill>
              </a:ln>
            </c:spPr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0.66302043199539185</c:v>
              </c:pt>
              <c:pt idx="1">
                <c:v>0.55237585306167603</c:v>
              </c:pt>
              <c:pt idx="2">
                <c:v>0.49153816699981689</c:v>
              </c:pt>
              <c:pt idx="3">
                <c:v>0.59745341539382935</c:v>
              </c:pt>
              <c:pt idx="4">
                <c:v>0.43565621972084045</c:v>
              </c:pt>
              <c:pt idx="5">
                <c:v>0.39996436238288879</c:v>
              </c:pt>
              <c:pt idx="6">
                <c:v>0.31718501448631287</c:v>
              </c:pt>
              <c:pt idx="7">
                <c:v>0.41554459929466248</c:v>
              </c:pt>
              <c:pt idx="8">
                <c:v>0.38342392444610596</c:v>
              </c:pt>
              <c:pt idx="9">
                <c:v>0.292115718126297</c:v>
              </c:pt>
              <c:pt idx="10">
                <c:v>0.18261294066905975</c:v>
              </c:pt>
              <c:pt idx="11">
                <c:v>0.18261294066905975</c:v>
              </c:pt>
            </c:numLit>
          </c:val>
          <c:smooth val="0"/>
        </c:ser>
        <c:ser>
          <c:idx val="17"/>
          <c:order val="9"/>
          <c:tx>
            <c:v>1984</c:v>
          </c:tx>
          <c:spPr>
            <a:ln>
              <a:solidFill>
                <a:srgbClr val="7030A0"/>
              </a:solidFill>
            </a:ln>
          </c:spPr>
          <c:marker>
            <c:symbol val="circle"/>
            <c:size val="8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0.66697299480438232</c:v>
              </c:pt>
              <c:pt idx="1">
                <c:v>0.59771913290023804</c:v>
              </c:pt>
              <c:pt idx="2">
                <c:v>0.50688785314559937</c:v>
              </c:pt>
              <c:pt idx="3">
                <c:v>0.40241914987564087</c:v>
              </c:pt>
              <c:pt idx="4">
                <c:v>0.42709732055664063</c:v>
              </c:pt>
              <c:pt idx="5">
                <c:v>0.43336153030395508</c:v>
              </c:pt>
              <c:pt idx="6">
                <c:v>0.38739269971847534</c:v>
              </c:pt>
              <c:pt idx="7">
                <c:v>0.30356109142303467</c:v>
              </c:pt>
              <c:pt idx="8">
                <c:v>0.36947304010391235</c:v>
              </c:pt>
              <c:pt idx="9">
                <c:v>0.24414275586605072</c:v>
              </c:pt>
              <c:pt idx="10">
                <c:v>0.17729222774505615</c:v>
              </c:pt>
              <c:pt idx="11">
                <c:v>0.14046241343021393</c:v>
              </c:pt>
            </c:numLit>
          </c:val>
          <c:smooth val="0"/>
        </c:ser>
        <c:ser>
          <c:idx val="1"/>
          <c:order val="10"/>
          <c:tx>
            <c:v>1988</c:v>
          </c:tx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0.64670091867446899</c:v>
              </c:pt>
              <c:pt idx="1">
                <c:v>0.51754051446914673</c:v>
              </c:pt>
              <c:pt idx="2">
                <c:v>0.55381929874420166</c:v>
              </c:pt>
              <c:pt idx="3">
                <c:v>0.50860178470611572</c:v>
              </c:pt>
              <c:pt idx="4">
                <c:v>0.46873345971107483</c:v>
              </c:pt>
              <c:pt idx="5">
                <c:v>0.54423177242279053</c:v>
              </c:pt>
              <c:pt idx="6">
                <c:v>0.44131532311439514</c:v>
              </c:pt>
              <c:pt idx="7">
                <c:v>0.48978316783905029</c:v>
              </c:pt>
              <c:pt idx="8">
                <c:v>0.32632461190223694</c:v>
              </c:pt>
              <c:pt idx="9">
                <c:v>0.27525970339775085</c:v>
              </c:pt>
              <c:pt idx="10">
                <c:v>0.22654424607753754</c:v>
              </c:pt>
              <c:pt idx="11">
                <c:v>0.2253720611333847</c:v>
              </c:pt>
            </c:numLit>
          </c:val>
          <c:smooth val="0"/>
        </c:ser>
        <c:ser>
          <c:idx val="2"/>
          <c:order val="11"/>
          <c:tx>
            <c:v>1992</c:v>
          </c:tx>
          <c:spPr>
            <a:ln>
              <a:solidFill>
                <a:schemeClr val="accent2"/>
              </a:solidFill>
            </a:ln>
          </c:spPr>
          <c:marker>
            <c:symbol val="x"/>
            <c:size val="7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0.68568897247314453</c:v>
              </c:pt>
              <c:pt idx="1">
                <c:v>0.72175109386444092</c:v>
              </c:pt>
              <c:pt idx="2">
                <c:v>0.572254478931427</c:v>
              </c:pt>
              <c:pt idx="3">
                <c:v>0.59581232070922852</c:v>
              </c:pt>
              <c:pt idx="4">
                <c:v>0.61163896322250366</c:v>
              </c:pt>
              <c:pt idx="5">
                <c:v>0.50212603807449341</c:v>
              </c:pt>
              <c:pt idx="6">
                <c:v>0.48933956027030945</c:v>
              </c:pt>
              <c:pt idx="7">
                <c:v>0.44878306984901428</c:v>
              </c:pt>
              <c:pt idx="8">
                <c:v>0.45785585045814514</c:v>
              </c:pt>
              <c:pt idx="9">
                <c:v>0.41194278001785278</c:v>
              </c:pt>
              <c:pt idx="10">
                <c:v>0.42028349637985229</c:v>
              </c:pt>
              <c:pt idx="11">
                <c:v>0.46616271138191223</c:v>
              </c:pt>
            </c:numLit>
          </c:val>
          <c:smooth val="0"/>
        </c:ser>
        <c:ser>
          <c:idx val="10"/>
          <c:order val="12"/>
          <c:tx>
            <c:v>1996</c:v>
          </c:tx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0.73564424117406213</c:v>
              </c:pt>
              <c:pt idx="1">
                <c:v>0.720129648844401</c:v>
              </c:pt>
              <c:pt idx="2">
                <c:v>0.72536226113637292</c:v>
              </c:pt>
              <c:pt idx="3">
                <c:v>0.67597816387812293</c:v>
              </c:pt>
              <c:pt idx="4">
                <c:v>0.61280606190363562</c:v>
              </c:pt>
              <c:pt idx="5">
                <c:v>0.55737741788228357</c:v>
              </c:pt>
              <c:pt idx="6">
                <c:v>0.59269485870997107</c:v>
              </c:pt>
              <c:pt idx="7">
                <c:v>0.56889488299687707</c:v>
              </c:pt>
              <c:pt idx="8">
                <c:v>0.51332526405652368</c:v>
              </c:pt>
              <c:pt idx="9">
                <c:v>0.48061496019363403</c:v>
              </c:pt>
              <c:pt idx="10">
                <c:v>0.4721042811870575</c:v>
              </c:pt>
              <c:pt idx="11">
                <c:v>0.49293831984202069</c:v>
              </c:pt>
            </c:numLit>
          </c:val>
          <c:smooth val="0"/>
        </c:ser>
        <c:ser>
          <c:idx val="11"/>
          <c:order val="13"/>
          <c:tx>
            <c:v>2000</c:v>
          </c:tx>
          <c:spPr>
            <a:ln>
              <a:solidFill>
                <a:schemeClr val="tx2"/>
              </a:solidFill>
            </a:ln>
          </c:spPr>
          <c:marker>
            <c:symbol val="triangle"/>
            <c:size val="7"/>
            <c:spPr>
              <a:solidFill>
                <a:schemeClr val="tx2"/>
              </a:solidFill>
              <a:ln>
                <a:solidFill>
                  <a:schemeClr val="tx2"/>
                </a:solidFill>
              </a:ln>
            </c:spPr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0.56550708413124084</c:v>
              </c:pt>
              <c:pt idx="1">
                <c:v>0.59410685300827026</c:v>
              </c:pt>
              <c:pt idx="2">
                <c:v>0.55351477861404419</c:v>
              </c:pt>
              <c:pt idx="3">
                <c:v>0.53141668438911438</c:v>
              </c:pt>
              <c:pt idx="4">
                <c:v>0.50504907965660095</c:v>
              </c:pt>
              <c:pt idx="5">
                <c:v>0.43613803386688232</c:v>
              </c:pt>
              <c:pt idx="6">
                <c:v>0.47136841714382172</c:v>
              </c:pt>
              <c:pt idx="7">
                <c:v>0.44931431114673615</c:v>
              </c:pt>
              <c:pt idx="8">
                <c:v>0.47337645292282104</c:v>
              </c:pt>
              <c:pt idx="9">
                <c:v>0.37835106253623962</c:v>
              </c:pt>
              <c:pt idx="10">
                <c:v>0.35216182470321655</c:v>
              </c:pt>
              <c:pt idx="11">
                <c:v>0.41578081250190735</c:v>
              </c:pt>
            </c:numLit>
          </c:val>
          <c:smooth val="0"/>
        </c:ser>
        <c:ser>
          <c:idx val="8"/>
          <c:order val="14"/>
          <c:tx>
            <c:v>2004</c:v>
          </c:tx>
          <c:spPr>
            <a:ln>
              <a:solidFill>
                <a:srgbClr val="00B050"/>
              </a:solidFill>
            </a:ln>
          </c:spPr>
          <c:marker>
            <c:symbol val="diamond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0.59054487943649292</c:v>
              </c:pt>
              <c:pt idx="1">
                <c:v>0.51991385221481323</c:v>
              </c:pt>
              <c:pt idx="2">
                <c:v>0.59851330518722534</c:v>
              </c:pt>
              <c:pt idx="3">
                <c:v>0.52346915006637573</c:v>
              </c:pt>
              <c:pt idx="4">
                <c:v>0.60108846426010132</c:v>
              </c:pt>
              <c:pt idx="5">
                <c:v>0.52213329076766968</c:v>
              </c:pt>
              <c:pt idx="6">
                <c:v>0.37741082906723022</c:v>
              </c:pt>
              <c:pt idx="7">
                <c:v>0.38565409183502197</c:v>
              </c:pt>
              <c:pt idx="8">
                <c:v>0.48011597990989685</c:v>
              </c:pt>
              <c:pt idx="9">
                <c:v>0.36805614829063416</c:v>
              </c:pt>
              <c:pt idx="10">
                <c:v>0.36805614829063416</c:v>
              </c:pt>
              <c:pt idx="11">
                <c:v>0.36805614829063416</c:v>
              </c:pt>
            </c:numLit>
          </c:val>
          <c:smooth val="0"/>
        </c:ser>
        <c:ser>
          <c:idx val="9"/>
          <c:order val="15"/>
          <c:tx>
            <c:v>2008</c:v>
          </c:tx>
          <c:spPr>
            <a:ln>
              <a:solidFill>
                <a:schemeClr val="accent6"/>
              </a:solidFill>
            </a:ln>
          </c:spPr>
          <c:marker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0.70448946952819824</c:v>
              </c:pt>
              <c:pt idx="1">
                <c:v>0.65504264831542969</c:v>
              </c:pt>
              <c:pt idx="2">
                <c:v>0.67773169279098511</c:v>
              </c:pt>
              <c:pt idx="3">
                <c:v>0.61061245203018188</c:v>
              </c:pt>
              <c:pt idx="4">
                <c:v>0.58502048254013062</c:v>
              </c:pt>
              <c:pt idx="5">
                <c:v>0.51007503271102905</c:v>
              </c:pt>
              <c:pt idx="6">
                <c:v>0.5224950909614563</c:v>
              </c:pt>
              <c:pt idx="7">
                <c:v>0.45875996351242065</c:v>
              </c:pt>
              <c:pt idx="8">
                <c:v>0.45841881632804871</c:v>
              </c:pt>
              <c:pt idx="9">
                <c:v>0.29527285695075989</c:v>
              </c:pt>
              <c:pt idx="10">
                <c:v>0.2645719051361084</c:v>
              </c:pt>
              <c:pt idx="11">
                <c:v>0.2645719051361084</c:v>
              </c:pt>
            </c:numLit>
          </c:val>
          <c:smooth val="0"/>
        </c:ser>
        <c:ser>
          <c:idx val="5"/>
          <c:order val="16"/>
          <c:tx>
            <c:v>2012</c:v>
          </c:tx>
          <c:marker>
            <c:symbol val="circle"/>
            <c:size val="9"/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0.65315824747085571</c:v>
              </c:pt>
              <c:pt idx="1">
                <c:v>0.70178329944610596</c:v>
              </c:pt>
              <c:pt idx="2">
                <c:v>0.57850134372711182</c:v>
              </c:pt>
              <c:pt idx="3">
                <c:v>0.53789985179901123</c:v>
              </c:pt>
              <c:pt idx="4">
                <c:v>0.48710450530052185</c:v>
              </c:pt>
              <c:pt idx="5">
                <c:v>0.44893798232078552</c:v>
              </c:pt>
              <c:pt idx="6">
                <c:v>0.48760026693344116</c:v>
              </c:pt>
              <c:pt idx="7">
                <c:v>0.42352980375289917</c:v>
              </c:pt>
              <c:pt idx="8">
                <c:v>0.50056952238082886</c:v>
              </c:pt>
              <c:pt idx="9">
                <c:v>0.47615969181060791</c:v>
              </c:pt>
              <c:pt idx="10">
                <c:v>0.44993191957473755</c:v>
              </c:pt>
              <c:pt idx="11">
                <c:v>0.44141796231269836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7248672"/>
        <c:axId val="417252592"/>
        <c:extLst>
          <c:ext xmlns:c15="http://schemas.microsoft.com/office/drawing/2012/chart" uri="{02D57815-91ED-43cb-92C2-25804820EDAC}">
            <c15:filteredLineSeries>
              <c15:ser>
                <c:idx val="4"/>
                <c:order val="17"/>
                <c:tx>
                  <c:v>2016</c:v>
                </c:tx>
                <c:spPr>
                  <a:ln w="41275">
                    <a:solidFill>
                      <a:srgbClr val="FF0000"/>
                    </a:solidFill>
                  </a:ln>
                </c:spPr>
                <c:marker>
                  <c:symbol val="triangle"/>
                  <c:size val="10"/>
                  <c:spPr>
                    <a:solidFill>
                      <a:srgbClr val="FF0000"/>
                    </a:solidFill>
                    <a:ln>
                      <a:solidFill>
                        <a:srgbClr val="FF0000"/>
                      </a:solidFill>
                    </a:ln>
                  </c:spPr>
                </c:marker>
                <c:cat>
                  <c:strLit>
                    <c:ptCount val="12"/>
                    <c:pt idx="0">
                      <c:v>D1</c:v>
                    </c:pt>
                    <c:pt idx="1">
                      <c:v>D2</c:v>
                    </c:pt>
                    <c:pt idx="2">
                      <c:v>D3</c:v>
                    </c:pt>
                    <c:pt idx="3">
                      <c:v>D4</c:v>
                    </c:pt>
                    <c:pt idx="4">
                      <c:v>D5</c:v>
                    </c:pt>
                    <c:pt idx="5">
                      <c:v>D6</c:v>
                    </c:pt>
                    <c:pt idx="6">
                      <c:v>D7</c:v>
                    </c:pt>
                    <c:pt idx="7">
                      <c:v>D8</c:v>
                    </c:pt>
                    <c:pt idx="8">
                      <c:v>D9</c:v>
                    </c:pt>
                    <c:pt idx="9">
                      <c:v>D10</c:v>
                    </c:pt>
                    <c:pt idx="10">
                      <c:v>Top5%</c:v>
                    </c:pt>
                    <c:pt idx="11">
                      <c:v>Top1%</c:v>
                    </c:pt>
                  </c:strLit>
                </c:cat>
                <c:val>
                  <c:numLit>
                    <c:formatCode>General</c:formatCode>
                    <c:ptCount val="12"/>
                    <c:pt idx="0">
                      <c:v>0.50757092237472534</c:v>
                    </c:pt>
                    <c:pt idx="1">
                      <c:v>0.58144992589950562</c:v>
                    </c:pt>
                    <c:pt idx="2">
                      <c:v>0.59501194953918457</c:v>
                    </c:pt>
                    <c:pt idx="3">
                      <c:v>0.52170145511627197</c:v>
                    </c:pt>
                    <c:pt idx="4">
                      <c:v>0.47295400500297546</c:v>
                    </c:pt>
                    <c:pt idx="5">
                      <c:v>0.48977988958358765</c:v>
                    </c:pt>
                    <c:pt idx="6">
                      <c:v>0.41267368197441101</c:v>
                    </c:pt>
                    <c:pt idx="7">
                      <c:v>0.45498797297477722</c:v>
                    </c:pt>
                    <c:pt idx="8">
                      <c:v>0.52976876497268677</c:v>
                    </c:pt>
                    <c:pt idx="9">
                      <c:v>0.59146589040756226</c:v>
                    </c:pt>
                    <c:pt idx="10">
                      <c:v>0.58941471576690674</c:v>
                    </c:pt>
                    <c:pt idx="11">
                      <c:v>0.57420939207077026</c:v>
                    </c:pt>
                  </c:numLit>
                </c:val>
                <c:smooth val="0"/>
              </c15:ser>
            </c15:filteredLineSeries>
          </c:ext>
        </c:extLst>
      </c:lineChart>
      <c:catAx>
        <c:axId val="4172486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725259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17252592"/>
        <c:scaling>
          <c:orientation val="minMax"/>
          <c:max val="0.9"/>
          <c:min val="0.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 sz="1400"/>
                  <a:t>%</a:t>
                </a:r>
                <a:r>
                  <a:rPr lang="fr-FR" sz="1400" baseline="0"/>
                  <a:t> vote for democratic party candidate by income decile </a:t>
                </a:r>
                <a:endParaRPr lang="fr-FR" sz="1400"/>
              </a:p>
            </c:rich>
          </c:tx>
          <c:layout>
            <c:manualLayout>
              <c:xMode val="edge"/>
              <c:yMode val="edge"/>
              <c:x val="9.0507030843173207E-3"/>
              <c:y val="5.8360032400942494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7248672"/>
        <c:crosses val="autoZero"/>
        <c:crossBetween val="midCat"/>
        <c:majorUnit val="0.1"/>
        <c:minorUnit val="0.1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637938467881489"/>
          <c:y val="7.260195675577201E-2"/>
          <c:w val="0.30781909240815281"/>
          <c:h val="0.24432433315040952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800" b="1" baseline="0">
                <a:latin typeface="Arial"/>
                <a:cs typeface="Arial"/>
              </a:rPr>
              <a:t>Vote for democratic party by income decile in the US, 1948-2016 </a:t>
            </a:r>
          </a:p>
        </c:rich>
      </c:tx>
      <c:layout>
        <c:manualLayout>
          <c:xMode val="edge"/>
          <c:yMode val="edge"/>
          <c:x val="0.14892670838997499"/>
          <c:y val="6.7386060548099503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263238352451532"/>
          <c:y val="6.1096725725171705E-2"/>
          <c:w val="0.84814290092630962"/>
          <c:h val="0.71491625378655843"/>
        </c:manualLayout>
      </c:layout>
      <c:lineChart>
        <c:grouping val="standard"/>
        <c:varyColors val="0"/>
        <c:ser>
          <c:idx val="18"/>
          <c:order val="0"/>
          <c:tx>
            <c:v>1948</c:v>
          </c:tx>
          <c:val>
            <c:numLit>
              <c:formatCode>General</c:formatCode>
              <c:ptCount val="12"/>
              <c:pt idx="0">
                <c:v>0.54886925220489502</c:v>
              </c:pt>
              <c:pt idx="1">
                <c:v>0.64647442102432251</c:v>
              </c:pt>
              <c:pt idx="2">
                <c:v>0.65480548143386841</c:v>
              </c:pt>
              <c:pt idx="3">
                <c:v>0.67203015089035034</c:v>
              </c:pt>
              <c:pt idx="4">
                <c:v>0.67203015089035034</c:v>
              </c:pt>
              <c:pt idx="5">
                <c:v>0.56854701042175293</c:v>
              </c:pt>
              <c:pt idx="6">
                <c:v>0.47418370842933655</c:v>
              </c:pt>
              <c:pt idx="7">
                <c:v>0.46921423077583313</c:v>
              </c:pt>
              <c:pt idx="8">
                <c:v>0.40792933106422424</c:v>
              </c:pt>
              <c:pt idx="9">
                <c:v>0.30050846934318542</c:v>
              </c:pt>
              <c:pt idx="10">
                <c:v>0.30050846934318542</c:v>
              </c:pt>
              <c:pt idx="11">
                <c:v>0.30050843954086304</c:v>
              </c:pt>
            </c:numLit>
          </c:val>
          <c:smooth val="0"/>
        </c:ser>
        <c:ser>
          <c:idx val="19"/>
          <c:order val="1"/>
          <c:tx>
            <c:v>1952</c:v>
          </c:tx>
          <c:val>
            <c:numLit>
              <c:formatCode>General</c:formatCode>
              <c:ptCount val="12"/>
              <c:pt idx="0">
                <c:v>0.45151105523109436</c:v>
              </c:pt>
              <c:pt idx="1">
                <c:v>0.45295208692550659</c:v>
              </c:pt>
              <c:pt idx="2">
                <c:v>0.48410797119140625</c:v>
              </c:pt>
              <c:pt idx="3">
                <c:v>0.48752549290657043</c:v>
              </c:pt>
              <c:pt idx="4">
                <c:v>0.49151471257209778</c:v>
              </c:pt>
              <c:pt idx="5">
                <c:v>0.49626365303993225</c:v>
              </c:pt>
              <c:pt idx="6">
                <c:v>0.52543550729751587</c:v>
              </c:pt>
              <c:pt idx="7">
                <c:v>0.43665382266044617</c:v>
              </c:pt>
              <c:pt idx="8">
                <c:v>0.38395267724990845</c:v>
              </c:pt>
              <c:pt idx="9">
                <c:v>0.3018365204334259</c:v>
              </c:pt>
              <c:pt idx="10">
                <c:v>0.26700535416603088</c:v>
              </c:pt>
              <c:pt idx="11">
                <c:v>0.24844197928905487</c:v>
              </c:pt>
            </c:numLit>
          </c:val>
          <c:smooth val="0"/>
        </c:ser>
        <c:ser>
          <c:idx val="20"/>
          <c:order val="2"/>
          <c:tx>
            <c:v>1956</c:v>
          </c:tx>
          <c:val>
            <c:numLit>
              <c:formatCode>General</c:formatCode>
              <c:ptCount val="12"/>
              <c:pt idx="0">
                <c:v>0.41159358620643616</c:v>
              </c:pt>
              <c:pt idx="1">
                <c:v>0.48455572128295898</c:v>
              </c:pt>
              <c:pt idx="2">
                <c:v>0.4713921844959259</c:v>
              </c:pt>
              <c:pt idx="3">
                <c:v>0.42431047558784485</c:v>
              </c:pt>
              <c:pt idx="4">
                <c:v>0.46779099106788635</c:v>
              </c:pt>
              <c:pt idx="5">
                <c:v>0.43911904096603394</c:v>
              </c:pt>
              <c:pt idx="6">
                <c:v>0.42025473713874817</c:v>
              </c:pt>
              <c:pt idx="7">
                <c:v>0.43519347906112671</c:v>
              </c:pt>
              <c:pt idx="8">
                <c:v>0.45448291301727295</c:v>
              </c:pt>
              <c:pt idx="9">
                <c:v>0.29019084572792053</c:v>
              </c:pt>
              <c:pt idx="10">
                <c:v>0.24716231226921082</c:v>
              </c:pt>
              <c:pt idx="11">
                <c:v>0.24716232717037201</c:v>
              </c:pt>
            </c:numLit>
          </c:val>
          <c:smooth val="0"/>
        </c:ser>
        <c:ser>
          <c:idx val="12"/>
          <c:order val="3"/>
          <c:tx>
            <c:v>1960</c:v>
          </c:tx>
          <c:marker>
            <c:symbol val="circle"/>
            <c:size val="7"/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0.4690680205821991</c:v>
              </c:pt>
              <c:pt idx="1">
                <c:v>0.48507580161094666</c:v>
              </c:pt>
              <c:pt idx="2">
                <c:v>0.44874173402786255</c:v>
              </c:pt>
              <c:pt idx="3">
                <c:v>0.48637852072715759</c:v>
              </c:pt>
              <c:pt idx="4">
                <c:v>0.5562404990196228</c:v>
              </c:pt>
              <c:pt idx="5">
                <c:v>0.58489328622817993</c:v>
              </c:pt>
              <c:pt idx="6">
                <c:v>0.53010141849517822</c:v>
              </c:pt>
              <c:pt idx="7">
                <c:v>0.52874529361724854</c:v>
              </c:pt>
              <c:pt idx="8">
                <c:v>0.52591371536254883</c:v>
              </c:pt>
              <c:pt idx="9">
                <c:v>0.38117644190788269</c:v>
              </c:pt>
              <c:pt idx="10">
                <c:v>0.26286780834197998</c:v>
              </c:pt>
              <c:pt idx="11">
                <c:v>0.24724018573760986</c:v>
              </c:pt>
            </c:numLit>
          </c:val>
          <c:smooth val="0"/>
        </c:ser>
        <c:ser>
          <c:idx val="13"/>
          <c:order val="4"/>
          <c:tx>
            <c:v>1964</c:v>
          </c:tx>
          <c:marker>
            <c:symbol val="circle"/>
            <c:size val="7"/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0.67157965898513794</c:v>
              </c:pt>
              <c:pt idx="1">
                <c:v>0.70829731225967407</c:v>
              </c:pt>
              <c:pt idx="2">
                <c:v>0.69429421424865723</c:v>
              </c:pt>
              <c:pt idx="3">
                <c:v>0.66207927465438843</c:v>
              </c:pt>
              <c:pt idx="4">
                <c:v>0.63547039031982422</c:v>
              </c:pt>
              <c:pt idx="5">
                <c:v>0.63789856433868408</c:v>
              </c:pt>
              <c:pt idx="6">
                <c:v>0.59561234712600708</c:v>
              </c:pt>
              <c:pt idx="7">
                <c:v>0.55332612991333008</c:v>
              </c:pt>
              <c:pt idx="8">
                <c:v>0.50637412071228027</c:v>
              </c:pt>
              <c:pt idx="9">
                <c:v>0.48369047045707703</c:v>
              </c:pt>
              <c:pt idx="10">
                <c:v>0.48462122678756714</c:v>
              </c:pt>
              <c:pt idx="11">
                <c:v>0.48462122678756714</c:v>
              </c:pt>
            </c:numLit>
          </c:val>
          <c:smooth val="0"/>
        </c:ser>
        <c:ser>
          <c:idx val="14"/>
          <c:order val="5"/>
          <c:tx>
            <c:v>1968</c:v>
          </c:tx>
          <c:spPr>
            <a:ln>
              <a:solidFill>
                <a:schemeClr val="accent4"/>
              </a:solidFill>
            </a:ln>
          </c:spPr>
          <c:marker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0.54399985074996948</c:v>
              </c:pt>
              <c:pt idx="1">
                <c:v>0.53883868455886841</c:v>
              </c:pt>
              <c:pt idx="2">
                <c:v>0.53452903032302856</c:v>
              </c:pt>
              <c:pt idx="3">
                <c:v>0.45431616902351379</c:v>
              </c:pt>
              <c:pt idx="4">
                <c:v>0.50405657291412354</c:v>
              </c:pt>
              <c:pt idx="5">
                <c:v>0.49530962109565735</c:v>
              </c:pt>
              <c:pt idx="6">
                <c:v>0.48773285746574402</c:v>
              </c:pt>
              <c:pt idx="7">
                <c:v>0.55940073728561401</c:v>
              </c:pt>
              <c:pt idx="8">
                <c:v>0.51481842994689941</c:v>
              </c:pt>
              <c:pt idx="9">
                <c:v>0.34789463877677917</c:v>
              </c:pt>
              <c:pt idx="10">
                <c:v>0.35616680979728699</c:v>
              </c:pt>
              <c:pt idx="11">
                <c:v>0.33244729042053223</c:v>
              </c:pt>
            </c:numLit>
          </c:val>
          <c:smooth val="0"/>
        </c:ser>
        <c:ser>
          <c:idx val="6"/>
          <c:order val="6"/>
          <c:tx>
            <c:v>1972</c:v>
          </c:tx>
          <c:spPr>
            <a:ln w="38100">
              <a:solidFill>
                <a:schemeClr val="accent3"/>
              </a:solidFill>
            </a:ln>
          </c:spPr>
          <c:marker>
            <c:symbol val="triangle"/>
            <c:size val="9"/>
            <c:spPr>
              <a:solidFill>
                <a:schemeClr val="accent3"/>
              </a:solidFill>
              <a:ln w="12700">
                <a:solidFill>
                  <a:schemeClr val="accent3"/>
                </a:solidFill>
              </a:ln>
            </c:spPr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0.47932937741279602</c:v>
              </c:pt>
              <c:pt idx="1">
                <c:v>0.45179542899131775</c:v>
              </c:pt>
              <c:pt idx="2">
                <c:v>0.40502238273620605</c:v>
              </c:pt>
              <c:pt idx="3">
                <c:v>0.45228081941604614</c:v>
              </c:pt>
              <c:pt idx="4">
                <c:v>0.37959721684455872</c:v>
              </c:pt>
              <c:pt idx="5">
                <c:v>0.39032036066055298</c:v>
              </c:pt>
              <c:pt idx="6">
                <c:v>0.345622718334198</c:v>
              </c:pt>
              <c:pt idx="7">
                <c:v>0.34972065687179565</c:v>
              </c:pt>
              <c:pt idx="8">
                <c:v>0.40952602028846741</c:v>
              </c:pt>
              <c:pt idx="9">
                <c:v>0.24145635962486267</c:v>
              </c:pt>
              <c:pt idx="10">
                <c:v>0.19663316011428833</c:v>
              </c:pt>
              <c:pt idx="11">
                <c:v>0.19663316011428833</c:v>
              </c:pt>
            </c:numLit>
          </c: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5-F703-4C6F-8200-245D4BB88F2C}"/>
            </c:ext>
          </c:extLst>
        </c:ser>
        <c:ser>
          <c:idx val="0"/>
          <c:order val="7"/>
          <c:tx>
            <c:v>1976</c:v>
          </c:tx>
          <c:spPr>
            <a:ln w="38100">
              <a:solidFill>
                <a:srgbClr val="FFFF00"/>
              </a:solidFill>
            </a:ln>
          </c:spPr>
          <c:marker>
            <c:symbol val="triangle"/>
            <c:size val="10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0.6749122142791748</c:v>
              </c:pt>
              <c:pt idx="1">
                <c:v>0.63661426305770874</c:v>
              </c:pt>
              <c:pt idx="2">
                <c:v>0.58444571495056152</c:v>
              </c:pt>
              <c:pt idx="3">
                <c:v>0.59524345397949219</c:v>
              </c:pt>
              <c:pt idx="4">
                <c:v>0.57655566930770874</c:v>
              </c:pt>
              <c:pt idx="5">
                <c:v>0.49675360321998596</c:v>
              </c:pt>
              <c:pt idx="6">
                <c:v>0.46199464797973633</c:v>
              </c:pt>
              <c:pt idx="7">
                <c:v>0.48568937182426453</c:v>
              </c:pt>
              <c:pt idx="8">
                <c:v>0.44608592987060547</c:v>
              </c:pt>
              <c:pt idx="9">
                <c:v>0.28853055834770203</c:v>
              </c:pt>
              <c:pt idx="10">
                <c:v>0.22755666077136993</c:v>
              </c:pt>
              <c:pt idx="11">
                <c:v>0.22755666077136993</c:v>
              </c:pt>
            </c:numLit>
          </c:val>
          <c:smooth val="0"/>
        </c:ser>
        <c:ser>
          <c:idx val="16"/>
          <c:order val="8"/>
          <c:tx>
            <c:v>1980</c:v>
          </c:tx>
          <c:spPr>
            <a:ln>
              <a:solidFill>
                <a:schemeClr val="tx2"/>
              </a:solidFill>
            </a:ln>
          </c:spPr>
          <c:marker>
            <c:symbol val="circle"/>
            <c:size val="8"/>
            <c:spPr>
              <a:solidFill>
                <a:schemeClr val="tx2"/>
              </a:solidFill>
              <a:ln>
                <a:solidFill>
                  <a:schemeClr val="tx2"/>
                </a:solidFill>
              </a:ln>
            </c:spPr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0.66302043199539185</c:v>
              </c:pt>
              <c:pt idx="1">
                <c:v>0.55237585306167603</c:v>
              </c:pt>
              <c:pt idx="2">
                <c:v>0.49153816699981689</c:v>
              </c:pt>
              <c:pt idx="3">
                <c:v>0.59745341539382935</c:v>
              </c:pt>
              <c:pt idx="4">
                <c:v>0.43565621972084045</c:v>
              </c:pt>
              <c:pt idx="5">
                <c:v>0.39996436238288879</c:v>
              </c:pt>
              <c:pt idx="6">
                <c:v>0.31718501448631287</c:v>
              </c:pt>
              <c:pt idx="7">
                <c:v>0.41554459929466248</c:v>
              </c:pt>
              <c:pt idx="8">
                <c:v>0.38342392444610596</c:v>
              </c:pt>
              <c:pt idx="9">
                <c:v>0.292115718126297</c:v>
              </c:pt>
              <c:pt idx="10">
                <c:v>0.18261294066905975</c:v>
              </c:pt>
              <c:pt idx="11">
                <c:v>0.18261294066905975</c:v>
              </c:pt>
            </c:numLit>
          </c:val>
          <c:smooth val="0"/>
        </c:ser>
        <c:ser>
          <c:idx val="17"/>
          <c:order val="9"/>
          <c:tx>
            <c:v>1984</c:v>
          </c:tx>
          <c:spPr>
            <a:ln>
              <a:solidFill>
                <a:srgbClr val="7030A0"/>
              </a:solidFill>
            </a:ln>
          </c:spPr>
          <c:marker>
            <c:symbol val="circle"/>
            <c:size val="8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0.66697299480438232</c:v>
              </c:pt>
              <c:pt idx="1">
                <c:v>0.59771913290023804</c:v>
              </c:pt>
              <c:pt idx="2">
                <c:v>0.50688785314559937</c:v>
              </c:pt>
              <c:pt idx="3">
                <c:v>0.40241914987564087</c:v>
              </c:pt>
              <c:pt idx="4">
                <c:v>0.42709732055664063</c:v>
              </c:pt>
              <c:pt idx="5">
                <c:v>0.43336153030395508</c:v>
              </c:pt>
              <c:pt idx="6">
                <c:v>0.38739269971847534</c:v>
              </c:pt>
              <c:pt idx="7">
                <c:v>0.30356109142303467</c:v>
              </c:pt>
              <c:pt idx="8">
                <c:v>0.36947304010391235</c:v>
              </c:pt>
              <c:pt idx="9">
                <c:v>0.24414275586605072</c:v>
              </c:pt>
              <c:pt idx="10">
                <c:v>0.17729222774505615</c:v>
              </c:pt>
              <c:pt idx="11">
                <c:v>0.14046241343021393</c:v>
              </c:pt>
            </c:numLit>
          </c:val>
          <c:smooth val="0"/>
        </c:ser>
        <c:ser>
          <c:idx val="1"/>
          <c:order val="10"/>
          <c:tx>
            <c:v>1988</c:v>
          </c:tx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0.64670091867446899</c:v>
              </c:pt>
              <c:pt idx="1">
                <c:v>0.51754051446914673</c:v>
              </c:pt>
              <c:pt idx="2">
                <c:v>0.55381929874420166</c:v>
              </c:pt>
              <c:pt idx="3">
                <c:v>0.50860178470611572</c:v>
              </c:pt>
              <c:pt idx="4">
                <c:v>0.46873345971107483</c:v>
              </c:pt>
              <c:pt idx="5">
                <c:v>0.54423177242279053</c:v>
              </c:pt>
              <c:pt idx="6">
                <c:v>0.44131532311439514</c:v>
              </c:pt>
              <c:pt idx="7">
                <c:v>0.48978316783905029</c:v>
              </c:pt>
              <c:pt idx="8">
                <c:v>0.32632461190223694</c:v>
              </c:pt>
              <c:pt idx="9">
                <c:v>0.27525970339775085</c:v>
              </c:pt>
              <c:pt idx="10">
                <c:v>0.22654424607753754</c:v>
              </c:pt>
              <c:pt idx="11">
                <c:v>0.2253720611333847</c:v>
              </c:pt>
            </c:numLit>
          </c:val>
          <c:smooth val="0"/>
        </c:ser>
        <c:ser>
          <c:idx val="2"/>
          <c:order val="11"/>
          <c:tx>
            <c:v>1992</c:v>
          </c:tx>
          <c:spPr>
            <a:ln>
              <a:solidFill>
                <a:schemeClr val="accent2"/>
              </a:solidFill>
            </a:ln>
          </c:spPr>
          <c:marker>
            <c:symbol val="x"/>
            <c:size val="7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0.68568897247314453</c:v>
              </c:pt>
              <c:pt idx="1">
                <c:v>0.72175109386444092</c:v>
              </c:pt>
              <c:pt idx="2">
                <c:v>0.572254478931427</c:v>
              </c:pt>
              <c:pt idx="3">
                <c:v>0.59581232070922852</c:v>
              </c:pt>
              <c:pt idx="4">
                <c:v>0.61163896322250366</c:v>
              </c:pt>
              <c:pt idx="5">
                <c:v>0.50212603807449341</c:v>
              </c:pt>
              <c:pt idx="6">
                <c:v>0.48933956027030945</c:v>
              </c:pt>
              <c:pt idx="7">
                <c:v>0.44878306984901428</c:v>
              </c:pt>
              <c:pt idx="8">
                <c:v>0.45785585045814514</c:v>
              </c:pt>
              <c:pt idx="9">
                <c:v>0.41194278001785278</c:v>
              </c:pt>
              <c:pt idx="10">
                <c:v>0.42028349637985229</c:v>
              </c:pt>
              <c:pt idx="11">
                <c:v>0.46616271138191223</c:v>
              </c:pt>
            </c:numLit>
          </c:val>
          <c:smooth val="0"/>
        </c:ser>
        <c:ser>
          <c:idx val="10"/>
          <c:order val="12"/>
          <c:tx>
            <c:v>1996</c:v>
          </c:tx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0.73564424117406213</c:v>
              </c:pt>
              <c:pt idx="1">
                <c:v>0.720129648844401</c:v>
              </c:pt>
              <c:pt idx="2">
                <c:v>0.72536226113637292</c:v>
              </c:pt>
              <c:pt idx="3">
                <c:v>0.67597816387812293</c:v>
              </c:pt>
              <c:pt idx="4">
                <c:v>0.61280606190363562</c:v>
              </c:pt>
              <c:pt idx="5">
                <c:v>0.55737741788228357</c:v>
              </c:pt>
              <c:pt idx="6">
                <c:v>0.59269485870997107</c:v>
              </c:pt>
              <c:pt idx="7">
                <c:v>0.56889488299687707</c:v>
              </c:pt>
              <c:pt idx="8">
                <c:v>0.51332526405652368</c:v>
              </c:pt>
              <c:pt idx="9">
                <c:v>0.48061496019363403</c:v>
              </c:pt>
              <c:pt idx="10">
                <c:v>0.4721042811870575</c:v>
              </c:pt>
              <c:pt idx="11">
                <c:v>0.49293831984202069</c:v>
              </c:pt>
            </c:numLit>
          </c:val>
          <c:smooth val="0"/>
        </c:ser>
        <c:ser>
          <c:idx val="11"/>
          <c:order val="13"/>
          <c:tx>
            <c:v>2000</c:v>
          </c:tx>
          <c:spPr>
            <a:ln>
              <a:solidFill>
                <a:schemeClr val="tx2"/>
              </a:solidFill>
            </a:ln>
          </c:spPr>
          <c:marker>
            <c:symbol val="triangle"/>
            <c:size val="7"/>
            <c:spPr>
              <a:solidFill>
                <a:schemeClr val="tx2"/>
              </a:solidFill>
              <a:ln>
                <a:solidFill>
                  <a:schemeClr val="tx2"/>
                </a:solidFill>
              </a:ln>
            </c:spPr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0.56550708413124084</c:v>
              </c:pt>
              <c:pt idx="1">
                <c:v>0.59410685300827026</c:v>
              </c:pt>
              <c:pt idx="2">
                <c:v>0.55351477861404419</c:v>
              </c:pt>
              <c:pt idx="3">
                <c:v>0.53141668438911438</c:v>
              </c:pt>
              <c:pt idx="4">
                <c:v>0.50504907965660095</c:v>
              </c:pt>
              <c:pt idx="5">
                <c:v>0.43613803386688232</c:v>
              </c:pt>
              <c:pt idx="6">
                <c:v>0.47136841714382172</c:v>
              </c:pt>
              <c:pt idx="7">
                <c:v>0.44931431114673615</c:v>
              </c:pt>
              <c:pt idx="8">
                <c:v>0.47337645292282104</c:v>
              </c:pt>
              <c:pt idx="9">
                <c:v>0.37835106253623962</c:v>
              </c:pt>
              <c:pt idx="10">
                <c:v>0.35216182470321655</c:v>
              </c:pt>
              <c:pt idx="11">
                <c:v>0.41578081250190735</c:v>
              </c:pt>
            </c:numLit>
          </c:val>
          <c:smooth val="0"/>
        </c:ser>
        <c:ser>
          <c:idx val="8"/>
          <c:order val="14"/>
          <c:tx>
            <c:v>2004</c:v>
          </c:tx>
          <c:spPr>
            <a:ln>
              <a:solidFill>
                <a:srgbClr val="00B050"/>
              </a:solidFill>
            </a:ln>
          </c:spPr>
          <c:marker>
            <c:symbol val="diamond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0.59054487943649292</c:v>
              </c:pt>
              <c:pt idx="1">
                <c:v>0.51991385221481323</c:v>
              </c:pt>
              <c:pt idx="2">
                <c:v>0.59851330518722534</c:v>
              </c:pt>
              <c:pt idx="3">
                <c:v>0.52346915006637573</c:v>
              </c:pt>
              <c:pt idx="4">
                <c:v>0.60108846426010132</c:v>
              </c:pt>
              <c:pt idx="5">
                <c:v>0.52213329076766968</c:v>
              </c:pt>
              <c:pt idx="6">
                <c:v>0.37741082906723022</c:v>
              </c:pt>
              <c:pt idx="7">
                <c:v>0.38565409183502197</c:v>
              </c:pt>
              <c:pt idx="8">
                <c:v>0.48011597990989685</c:v>
              </c:pt>
              <c:pt idx="9">
                <c:v>0.36805614829063416</c:v>
              </c:pt>
              <c:pt idx="10">
                <c:v>0.36805614829063416</c:v>
              </c:pt>
              <c:pt idx="11">
                <c:v>0.36805614829063416</c:v>
              </c:pt>
            </c:numLit>
          </c:val>
          <c:smooth val="0"/>
        </c:ser>
        <c:ser>
          <c:idx val="9"/>
          <c:order val="15"/>
          <c:tx>
            <c:v>2008</c:v>
          </c:tx>
          <c:spPr>
            <a:ln>
              <a:solidFill>
                <a:schemeClr val="accent6"/>
              </a:solidFill>
            </a:ln>
          </c:spPr>
          <c:marker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0.70448946952819824</c:v>
              </c:pt>
              <c:pt idx="1">
                <c:v>0.65504264831542969</c:v>
              </c:pt>
              <c:pt idx="2">
                <c:v>0.67773169279098511</c:v>
              </c:pt>
              <c:pt idx="3">
                <c:v>0.61061245203018188</c:v>
              </c:pt>
              <c:pt idx="4">
                <c:v>0.58502048254013062</c:v>
              </c:pt>
              <c:pt idx="5">
                <c:v>0.51007503271102905</c:v>
              </c:pt>
              <c:pt idx="6">
                <c:v>0.5224950909614563</c:v>
              </c:pt>
              <c:pt idx="7">
                <c:v>0.45875996351242065</c:v>
              </c:pt>
              <c:pt idx="8">
                <c:v>0.45841881632804871</c:v>
              </c:pt>
              <c:pt idx="9">
                <c:v>0.29527285695075989</c:v>
              </c:pt>
              <c:pt idx="10">
                <c:v>0.2645719051361084</c:v>
              </c:pt>
              <c:pt idx="11">
                <c:v>0.2645719051361084</c:v>
              </c:pt>
            </c:numLit>
          </c:val>
          <c:smooth val="0"/>
        </c:ser>
        <c:ser>
          <c:idx val="5"/>
          <c:order val="16"/>
          <c:tx>
            <c:v>2012</c:v>
          </c:tx>
          <c:marker>
            <c:symbol val="circle"/>
            <c:size val="9"/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0.65315824747085571</c:v>
              </c:pt>
              <c:pt idx="1">
                <c:v>0.70178329944610596</c:v>
              </c:pt>
              <c:pt idx="2">
                <c:v>0.57850134372711182</c:v>
              </c:pt>
              <c:pt idx="3">
                <c:v>0.53789985179901123</c:v>
              </c:pt>
              <c:pt idx="4">
                <c:v>0.48710450530052185</c:v>
              </c:pt>
              <c:pt idx="5">
                <c:v>0.44893798232078552</c:v>
              </c:pt>
              <c:pt idx="6">
                <c:v>0.48760026693344116</c:v>
              </c:pt>
              <c:pt idx="7">
                <c:v>0.42352980375289917</c:v>
              </c:pt>
              <c:pt idx="8">
                <c:v>0.50056952238082886</c:v>
              </c:pt>
              <c:pt idx="9">
                <c:v>0.47615969181060791</c:v>
              </c:pt>
              <c:pt idx="10">
                <c:v>0.44993191957473755</c:v>
              </c:pt>
              <c:pt idx="11">
                <c:v>0.44141796231269836</c:v>
              </c:pt>
            </c:numLit>
          </c:val>
          <c:smooth val="0"/>
        </c:ser>
        <c:ser>
          <c:idx val="4"/>
          <c:order val="17"/>
          <c:tx>
            <c:v>2016</c:v>
          </c:tx>
          <c:spPr>
            <a:ln w="41275">
              <a:solidFill>
                <a:srgbClr val="FF0000"/>
              </a:solidFill>
            </a:ln>
          </c:spPr>
          <c:marker>
            <c:symbol val="triangle"/>
            <c:size val="1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D1</c:v>
              </c:pt>
              <c:pt idx="1">
                <c:v>D2</c:v>
              </c:pt>
              <c:pt idx="2">
                <c:v>D3</c:v>
              </c:pt>
              <c:pt idx="3">
                <c:v>D4</c:v>
              </c:pt>
              <c:pt idx="4">
                <c:v>D5</c:v>
              </c:pt>
              <c:pt idx="5">
                <c:v>D6</c:v>
              </c:pt>
              <c:pt idx="6">
                <c:v>D7</c:v>
              </c:pt>
              <c:pt idx="7">
                <c:v>D8</c:v>
              </c:pt>
              <c:pt idx="8">
                <c:v>D9</c:v>
              </c:pt>
              <c:pt idx="9">
                <c:v>D10</c:v>
              </c:pt>
              <c:pt idx="10">
                <c:v>Top5%</c:v>
              </c:pt>
              <c:pt idx="11">
                <c:v>Top1%</c:v>
              </c:pt>
            </c:strLit>
          </c:cat>
          <c:val>
            <c:numLit>
              <c:formatCode>General</c:formatCode>
              <c:ptCount val="12"/>
              <c:pt idx="0">
                <c:v>0.50757092237472534</c:v>
              </c:pt>
              <c:pt idx="1">
                <c:v>0.58144992589950562</c:v>
              </c:pt>
              <c:pt idx="2">
                <c:v>0.59501194953918457</c:v>
              </c:pt>
              <c:pt idx="3">
                <c:v>0.52170145511627197</c:v>
              </c:pt>
              <c:pt idx="4">
                <c:v>0.47295400500297546</c:v>
              </c:pt>
              <c:pt idx="5">
                <c:v>0.48977988958358765</c:v>
              </c:pt>
              <c:pt idx="6">
                <c:v>0.41267368197441101</c:v>
              </c:pt>
              <c:pt idx="7">
                <c:v>0.45498797297477722</c:v>
              </c:pt>
              <c:pt idx="8">
                <c:v>0.52976876497268677</c:v>
              </c:pt>
              <c:pt idx="9">
                <c:v>0.59146589040756226</c:v>
              </c:pt>
              <c:pt idx="10">
                <c:v>0.58941471576690674</c:v>
              </c:pt>
              <c:pt idx="11">
                <c:v>0.57420939207077026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7249064"/>
        <c:axId val="417251808"/>
        <c:extLst/>
      </c:lineChart>
      <c:catAx>
        <c:axId val="417249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72518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17251808"/>
        <c:scaling>
          <c:orientation val="minMax"/>
          <c:max val="0.9"/>
          <c:min val="0.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 sz="1400"/>
                  <a:t>%</a:t>
                </a:r>
                <a:r>
                  <a:rPr lang="fr-FR" sz="1400" baseline="0"/>
                  <a:t> vote for democratic party candidate by income decile </a:t>
                </a:r>
                <a:endParaRPr lang="fr-FR" sz="1400"/>
              </a:p>
            </c:rich>
          </c:tx>
          <c:layout>
            <c:manualLayout>
              <c:xMode val="edge"/>
              <c:yMode val="edge"/>
              <c:x val="7.0402789892776857E-4"/>
              <c:y val="6.2868072486719773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7249064"/>
        <c:crosses val="autoZero"/>
        <c:crossBetween val="midCat"/>
        <c:majorUnit val="0.1"/>
        <c:minorUnit val="0.1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637938467881489"/>
          <c:y val="7.260195675577201E-2"/>
          <c:w val="0.30781909240815281"/>
          <c:h val="0.24432433315040952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High-income vote in the US, 1948-2017: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 before and after controls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8479103405062683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1"/>
          <c:order val="0"/>
          <c:tx>
            <c:v>Difference (% voting democrat among top 10% income voters) - (% voting democrats among bottom 90% income voters)</c:v>
          </c:tx>
          <c:spPr>
            <a:ln w="41275">
              <a:solidFill>
                <a:schemeClr val="accent1"/>
              </a:solidFill>
            </a:ln>
          </c:spPr>
          <c:marker>
            <c:symbol val="square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'TUS1'!$U$6:$U$81</c:f>
              <c:numCache>
                <c:formatCode>0%</c:formatCode>
                <c:ptCount val="76"/>
                <c:pt idx="3">
                  <c:v>-0.21595529923117651</c:v>
                </c:pt>
                <c:pt idx="7">
                  <c:v>-0.165925651733143</c:v>
                </c:pt>
                <c:pt idx="11">
                  <c:v>-0.15514739982766945</c:v>
                </c:pt>
                <c:pt idx="15">
                  <c:v>-0.13535268457673763</c:v>
                </c:pt>
                <c:pt idx="19">
                  <c:v>-0.14749860064144987</c:v>
                </c:pt>
                <c:pt idx="23">
                  <c:v>-0.16566733540452366</c:v>
                </c:pt>
                <c:pt idx="27">
                  <c:v>-0.16037756784833793</c:v>
                </c:pt>
                <c:pt idx="31">
                  <c:v>-0.2319881964868524</c:v>
                </c:pt>
                <c:pt idx="35">
                  <c:v>-0.17286966682591665</c:v>
                </c:pt>
                <c:pt idx="39">
                  <c:v>-0.19148895980561412</c:v>
                </c:pt>
                <c:pt idx="43">
                  <c:v>-0.21021706613181618</c:v>
                </c:pt>
                <c:pt idx="47">
                  <c:v>-0.14186546232485303</c:v>
                </c:pt>
                <c:pt idx="51">
                  <c:v>-0.12728414210036879</c:v>
                </c:pt>
                <c:pt idx="55">
                  <c:v>-0.15434294449228833</c:v>
                </c:pt>
                <c:pt idx="59">
                  <c:v>-0.13322808043390633</c:v>
                </c:pt>
                <c:pt idx="63">
                  <c:v>-0.17095198410490406</c:v>
                </c:pt>
                <c:pt idx="67">
                  <c:v>-7.9278161363912733E-2</c:v>
                </c:pt>
                <c:pt idx="71">
                  <c:v>8.8874381040718264E-2</c:v>
                </c:pt>
              </c:numCache>
            </c:numRef>
          </c:val>
          <c:smooth val="0"/>
        </c:ser>
        <c:ser>
          <c:idx val="3"/>
          <c:order val="1"/>
          <c:tx>
            <c:v>After controles for age, sex</c:v>
          </c:tx>
          <c:spPr>
            <a:ln>
              <a:solidFill>
                <a:schemeClr val="accent2"/>
              </a:solidFill>
            </a:ln>
          </c:spPr>
          <c:marker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val>
            <c:numRef>
              <c:f>'TUS1'!$V$6:$V$81</c:f>
              <c:numCache>
                <c:formatCode>0%</c:formatCode>
                <c:ptCount val="76"/>
                <c:pt idx="3">
                  <c:v>-0.22241808136222219</c:v>
                </c:pt>
                <c:pt idx="7">
                  <c:v>-0.17237082107184476</c:v>
                </c:pt>
                <c:pt idx="11">
                  <c:v>-0.15604411181305108</c:v>
                </c:pt>
                <c:pt idx="15">
                  <c:v>-0.15552938707935524</c:v>
                </c:pt>
                <c:pt idx="19">
                  <c:v>-0.15317454987338128</c:v>
                </c:pt>
                <c:pt idx="23">
                  <c:v>-0.17114759783089845</c:v>
                </c:pt>
                <c:pt idx="27">
                  <c:v>-0.14996705236963859</c:v>
                </c:pt>
                <c:pt idx="31">
                  <c:v>-0.23689530491476382</c:v>
                </c:pt>
                <c:pt idx="35">
                  <c:v>-0.1552281598303305</c:v>
                </c:pt>
                <c:pt idx="39">
                  <c:v>-0.18744459990762322</c:v>
                </c:pt>
                <c:pt idx="43">
                  <c:v>-0.21771760802337745</c:v>
                </c:pt>
                <c:pt idx="47">
                  <c:v>-0.1419240867979297</c:v>
                </c:pt>
                <c:pt idx="51">
                  <c:v>-0.12855753670400011</c:v>
                </c:pt>
                <c:pt idx="55">
                  <c:v>-0.15145540536300933</c:v>
                </c:pt>
                <c:pt idx="59">
                  <c:v>-8.1007038930102901E-2</c:v>
                </c:pt>
                <c:pt idx="63">
                  <c:v>-0.15202927949005668</c:v>
                </c:pt>
                <c:pt idx="67">
                  <c:v>-6.1044216439085981E-2</c:v>
                </c:pt>
                <c:pt idx="71">
                  <c:v>0.10745439556306459</c:v>
                </c:pt>
              </c:numCache>
            </c:numRef>
          </c:val>
          <c:smooth val="0"/>
        </c:ser>
        <c:ser>
          <c:idx val="2"/>
          <c:order val="2"/>
          <c:tx>
            <c:v>After controls for age, sex, education, race</c:v>
          </c:tx>
          <c:spPr>
            <a:ln w="34925"/>
          </c:spPr>
          <c:marker>
            <c:symbol val="triangle"/>
            <c:size val="10"/>
          </c:marker>
          <c:val>
            <c:numRef>
              <c:f>'TUS1'!$W$6:$W$81</c:f>
              <c:numCache>
                <c:formatCode>0%</c:formatCode>
                <c:ptCount val="76"/>
                <c:pt idx="3">
                  <c:v>-0.11181339735823326</c:v>
                </c:pt>
                <c:pt idx="7">
                  <c:v>-8.3987069957076638E-2</c:v>
                </c:pt>
                <c:pt idx="11">
                  <c:v>-0.11987877214702193</c:v>
                </c:pt>
                <c:pt idx="15">
                  <c:v>-8.5721869358671043E-2</c:v>
                </c:pt>
                <c:pt idx="19">
                  <c:v>-5.4396333181927811E-2</c:v>
                </c:pt>
                <c:pt idx="23">
                  <c:v>-9.584777171443698E-2</c:v>
                </c:pt>
                <c:pt idx="27">
                  <c:v>-0.12990768363778588</c:v>
                </c:pt>
                <c:pt idx="31">
                  <c:v>-0.1652622360650729</c:v>
                </c:pt>
                <c:pt idx="35">
                  <c:v>-0.10218984054007786</c:v>
                </c:pt>
                <c:pt idx="39">
                  <c:v>-0.15266725154008887</c:v>
                </c:pt>
                <c:pt idx="43">
                  <c:v>-0.14792333277928399</c:v>
                </c:pt>
                <c:pt idx="47">
                  <c:v>-9.2734301803493124E-2</c:v>
                </c:pt>
                <c:pt idx="51">
                  <c:v>-9.1414216874442358E-2</c:v>
                </c:pt>
                <c:pt idx="55">
                  <c:v>-0.12826598584889981</c:v>
                </c:pt>
                <c:pt idx="59">
                  <c:v>-0.10395863506796482</c:v>
                </c:pt>
                <c:pt idx="63">
                  <c:v>-9.1986291801271644E-2</c:v>
                </c:pt>
                <c:pt idx="67">
                  <c:v>-3.8657963911449288E-2</c:v>
                </c:pt>
                <c:pt idx="71">
                  <c:v>5.1046102222256723E-2</c:v>
                </c:pt>
              </c:numCache>
            </c:numRef>
          </c:val>
          <c:smooth val="0"/>
        </c:ser>
        <c:ser>
          <c:idx val="0"/>
          <c:order val="3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'TUS1'!$DG$6:$DG$81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7252200"/>
        <c:axId val="417253376"/>
      </c:lineChart>
      <c:catAx>
        <c:axId val="4172522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7253376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17253376"/>
        <c:scaling>
          <c:orientation val="minMax"/>
          <c:max val="0.14000000000000001"/>
          <c:min val="-0.280000000000000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7252200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0.10433158428173959"/>
          <c:y val="0.11142318306287492"/>
          <c:w val="0.58178985973998654"/>
          <c:h val="0.19787540089288569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Political conflict in the US, 1948-2017: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 toward a multiple-elite party system, or a great reversal? 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2636031618752167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1"/>
          <c:order val="0"/>
          <c:tx>
            <c:v>Difference between (% voting democrat among university graduates) and (% voting democrats among non-university graduates)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71"/>
            <c:bubble3D val="0"/>
            <c:spPr>
              <a:ln w="41275">
                <a:solidFill>
                  <a:schemeClr val="accent2"/>
                </a:solidFill>
                <a:prstDash val="sysDash"/>
              </a:ln>
            </c:spPr>
          </c:dPt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'TUS1'!$M$6:$M$81</c:f>
              <c:numCache>
                <c:formatCode>0%</c:formatCode>
                <c:ptCount val="76"/>
                <c:pt idx="3">
                  <c:v>-0.20004687192873222</c:v>
                </c:pt>
                <c:pt idx="7">
                  <c:v>-0.13806162469393315</c:v>
                </c:pt>
                <c:pt idx="11">
                  <c:v>-9.9365137987333929E-2</c:v>
                </c:pt>
                <c:pt idx="15">
                  <c:v>-0.12162872326629098</c:v>
                </c:pt>
                <c:pt idx="19">
                  <c:v>-0.15317710178909588</c:v>
                </c:pt>
                <c:pt idx="23">
                  <c:v>-0.11034233855242903</c:v>
                </c:pt>
                <c:pt idx="27">
                  <c:v>-3.292774030138737E-2</c:v>
                </c:pt>
                <c:pt idx="31">
                  <c:v>-6.3333028569046657E-2</c:v>
                </c:pt>
                <c:pt idx="35">
                  <c:v>-5.9857331207570086E-2</c:v>
                </c:pt>
                <c:pt idx="39">
                  <c:v>-2.547191112111875E-2</c:v>
                </c:pt>
                <c:pt idx="43">
                  <c:v>-6.6425167418196096E-2</c:v>
                </c:pt>
                <c:pt idx="47">
                  <c:v>-6.2039117163253464E-2</c:v>
                </c:pt>
                <c:pt idx="51">
                  <c:v>-8.9108032306094875E-2</c:v>
                </c:pt>
                <c:pt idx="55">
                  <c:v>-2.6456233952655159E-2</c:v>
                </c:pt>
                <c:pt idx="59">
                  <c:v>6.5450176509047192E-3</c:v>
                </c:pt>
                <c:pt idx="63">
                  <c:v>-3.0164266458186095E-2</c:v>
                </c:pt>
                <c:pt idx="67">
                  <c:v>-7.6967269926772608E-3</c:v>
                </c:pt>
                <c:pt idx="71">
                  <c:v>0.13206977360937261</c:v>
                </c:pt>
              </c:numCache>
            </c:numRef>
          </c:val>
          <c:smooth val="0"/>
        </c:ser>
        <c:ser>
          <c:idx val="4"/>
          <c:order val="2"/>
          <c:tx>
            <c:v>Difference between (% voting democratic among top 10% income voters) and (% voting democrats among bottom 90% bottom voters)</c:v>
          </c:tx>
          <c:spPr>
            <a:ln w="38100">
              <a:solidFill>
                <a:schemeClr val="accent1"/>
              </a:solidFill>
            </a:ln>
          </c:spPr>
          <c:marker>
            <c:symbol val="star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71"/>
            <c:bubble3D val="0"/>
            <c:spPr>
              <a:ln w="38100">
                <a:solidFill>
                  <a:schemeClr val="accent1"/>
                </a:solidFill>
                <a:prstDash val="sysDash"/>
              </a:ln>
            </c:spPr>
          </c:dPt>
          <c:val>
            <c:numRef>
              <c:f>'TUS1'!$U$6:$U$81</c:f>
              <c:numCache>
                <c:formatCode>0%</c:formatCode>
                <c:ptCount val="76"/>
                <c:pt idx="3">
                  <c:v>-0.21595529923117651</c:v>
                </c:pt>
                <c:pt idx="7">
                  <c:v>-0.165925651733143</c:v>
                </c:pt>
                <c:pt idx="11">
                  <c:v>-0.15514739982766945</c:v>
                </c:pt>
                <c:pt idx="15">
                  <c:v>-0.13535268457673763</c:v>
                </c:pt>
                <c:pt idx="19">
                  <c:v>-0.14749860064144987</c:v>
                </c:pt>
                <c:pt idx="23">
                  <c:v>-0.16566733540452366</c:v>
                </c:pt>
                <c:pt idx="27">
                  <c:v>-0.16037756784833793</c:v>
                </c:pt>
                <c:pt idx="31">
                  <c:v>-0.2319881964868524</c:v>
                </c:pt>
                <c:pt idx="35">
                  <c:v>-0.17286966682591665</c:v>
                </c:pt>
                <c:pt idx="39">
                  <c:v>-0.19148895980561412</c:v>
                </c:pt>
                <c:pt idx="43">
                  <c:v>-0.21021706613181618</c:v>
                </c:pt>
                <c:pt idx="47">
                  <c:v>-0.14186546232485303</c:v>
                </c:pt>
                <c:pt idx="51">
                  <c:v>-0.12728414210036879</c:v>
                </c:pt>
                <c:pt idx="55">
                  <c:v>-0.15434294449228833</c:v>
                </c:pt>
                <c:pt idx="59">
                  <c:v>-0.13322808043390633</c:v>
                </c:pt>
                <c:pt idx="63">
                  <c:v>-0.17095198410490406</c:v>
                </c:pt>
                <c:pt idx="67">
                  <c:v>-7.9278161363912733E-2</c:v>
                </c:pt>
                <c:pt idx="71">
                  <c:v>8.8874381040718264E-2</c:v>
                </c:pt>
              </c:numCache>
            </c:numRef>
          </c:val>
          <c:smooth val="0"/>
        </c:ser>
        <c:ser>
          <c:idx val="0"/>
          <c:order val="4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'TUS1'!$DG$6:$DG$81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7255336"/>
        <c:axId val="417255728"/>
        <c:extLst>
          <c:ext xmlns:c15="http://schemas.microsoft.com/office/drawing/2012/chart" uri="{02D57815-91ED-43cb-92C2-25804820EDAC}">
            <c15:filteredLineSeries>
              <c15:ser>
                <c:idx val="2"/>
                <c:order val="1"/>
                <c:tx>
                  <c:v>After controls for age, sex, income, race</c:v>
                </c:tx>
                <c:spPr>
                  <a:ln w="31750">
                    <a:solidFill>
                      <a:schemeClr val="accent2"/>
                    </a:solidFill>
                  </a:ln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'TUS1'!$O$6:$O$81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-0.1360418857582224</c:v>
                      </c:pt>
                      <c:pt idx="7">
                        <c:v>-9.7343687713005833E-2</c:v>
                      </c:pt>
                      <c:pt idx="11">
                        <c:v>-6.2047689387206034E-2</c:v>
                      </c:pt>
                      <c:pt idx="15">
                        <c:v>-6.9960604942885349E-2</c:v>
                      </c:pt>
                      <c:pt idx="19">
                        <c:v>-0.1121869583893321</c:v>
                      </c:pt>
                      <c:pt idx="23">
                        <c:v>-7.7212597501671837E-2</c:v>
                      </c:pt>
                      <c:pt idx="27">
                        <c:v>6.1945932999420954E-3</c:v>
                      </c:pt>
                      <c:pt idx="31">
                        <c:v>2.2590976419891561E-3</c:v>
                      </c:pt>
                      <c:pt idx="35">
                        <c:v>3.7196086393071329E-2</c:v>
                      </c:pt>
                      <c:pt idx="39">
                        <c:v>5.844026402183311E-2</c:v>
                      </c:pt>
                      <c:pt idx="43">
                        <c:v>9.2170674873077885E-3</c:v>
                      </c:pt>
                      <c:pt idx="47">
                        <c:v>1.0708624332077817E-2</c:v>
                      </c:pt>
                      <c:pt idx="51">
                        <c:v>7.2001231297026888E-3</c:v>
                      </c:pt>
                      <c:pt idx="55">
                        <c:v>6.5549788995032943E-2</c:v>
                      </c:pt>
                      <c:pt idx="59">
                        <c:v>9.3081862157777348E-2</c:v>
                      </c:pt>
                      <c:pt idx="63">
                        <c:v>7.9487485730200078E-2</c:v>
                      </c:pt>
                      <c:pt idx="67">
                        <c:v>5.9206551747847586E-2</c:v>
                      </c:pt>
                      <c:pt idx="71">
                        <c:v>0.16817676500104303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5"/>
                <c:order val="3"/>
                <c:tx>
                  <c:v>After controls for age, sex, education, race</c:v>
                </c:tx>
                <c:spPr>
                  <a:ln>
                    <a:solidFill>
                      <a:schemeClr val="accent1"/>
                    </a:solidFill>
                  </a:ln>
                </c:spPr>
                <c:marker>
                  <c:symbol val="none"/>
                </c:marker>
                <c:dPt>
                  <c:idx val="71"/>
                  <c:bubble3D val="0"/>
                  <c:spPr>
                    <a:ln>
                      <a:solidFill>
                        <a:schemeClr val="accent1"/>
                      </a:solidFill>
                      <a:prstDash val="sysDash"/>
                    </a:ln>
                  </c:spPr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'TUS1'!$W$6:$W$81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-0.11181339735823326</c:v>
                      </c:pt>
                      <c:pt idx="7">
                        <c:v>-8.3987069957076638E-2</c:v>
                      </c:pt>
                      <c:pt idx="11">
                        <c:v>-0.11987877214702193</c:v>
                      </c:pt>
                      <c:pt idx="15">
                        <c:v>-8.5721869358671043E-2</c:v>
                      </c:pt>
                      <c:pt idx="19">
                        <c:v>-5.4396333181927811E-2</c:v>
                      </c:pt>
                      <c:pt idx="23">
                        <c:v>-9.584777171443698E-2</c:v>
                      </c:pt>
                      <c:pt idx="27">
                        <c:v>-0.12990768363778588</c:v>
                      </c:pt>
                      <c:pt idx="31">
                        <c:v>-0.1652622360650729</c:v>
                      </c:pt>
                      <c:pt idx="35">
                        <c:v>-0.10218984054007786</c:v>
                      </c:pt>
                      <c:pt idx="39">
                        <c:v>-0.15266725154008887</c:v>
                      </c:pt>
                      <c:pt idx="43">
                        <c:v>-0.14792333277928399</c:v>
                      </c:pt>
                      <c:pt idx="47">
                        <c:v>-9.2734301803493124E-2</c:v>
                      </c:pt>
                      <c:pt idx="51">
                        <c:v>-9.1414216874442358E-2</c:v>
                      </c:pt>
                      <c:pt idx="55">
                        <c:v>-0.12826598584889981</c:v>
                      </c:pt>
                      <c:pt idx="59">
                        <c:v>-0.10395863506796482</c:v>
                      </c:pt>
                      <c:pt idx="63">
                        <c:v>-9.1986291801271644E-2</c:v>
                      </c:pt>
                      <c:pt idx="67">
                        <c:v>-3.8657963911449288E-2</c:v>
                      </c:pt>
                      <c:pt idx="71">
                        <c:v>5.1046102222256723E-2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4172553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7255728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17255728"/>
        <c:scaling>
          <c:orientation val="minMax"/>
          <c:max val="0.2"/>
          <c:min val="-0.2400000000000000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7255336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0.11407351708225796"/>
          <c:y val="0.14525268238628494"/>
          <c:w val="0.66108869112562929"/>
          <c:h val="0.17401006538594041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Political conflict in the US, 1948-2017: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 toward a multiple-elite party system, or a great reversal? 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2636031618752167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1"/>
          <c:order val="0"/>
          <c:tx>
            <c:v>Difference between (% voting democrat among university graduates) and (% voting democrats among non-university graduates) (after controls)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71"/>
            <c:bubble3D val="0"/>
            <c:spPr>
              <a:ln w="41275">
                <a:solidFill>
                  <a:schemeClr val="accent2"/>
                </a:solidFill>
                <a:prstDash val="sysDash"/>
              </a:ln>
            </c:spPr>
          </c:dPt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'TUS1'!$O$6:$O$81</c:f>
              <c:numCache>
                <c:formatCode>0%</c:formatCode>
                <c:ptCount val="76"/>
                <c:pt idx="3">
                  <c:v>-0.1360418857582224</c:v>
                </c:pt>
                <c:pt idx="7">
                  <c:v>-9.7343687713005833E-2</c:v>
                </c:pt>
                <c:pt idx="11">
                  <c:v>-6.2047689387206034E-2</c:v>
                </c:pt>
                <c:pt idx="15">
                  <c:v>-6.9960604942885349E-2</c:v>
                </c:pt>
                <c:pt idx="19">
                  <c:v>-0.1121869583893321</c:v>
                </c:pt>
                <c:pt idx="23">
                  <c:v>-7.7212597501671837E-2</c:v>
                </c:pt>
                <c:pt idx="27">
                  <c:v>6.1945932999420954E-3</c:v>
                </c:pt>
                <c:pt idx="31">
                  <c:v>2.2590976419891561E-3</c:v>
                </c:pt>
                <c:pt idx="35">
                  <c:v>3.7196086393071329E-2</c:v>
                </c:pt>
                <c:pt idx="39">
                  <c:v>5.844026402183311E-2</c:v>
                </c:pt>
                <c:pt idx="43">
                  <c:v>9.2170674873077885E-3</c:v>
                </c:pt>
                <c:pt idx="47">
                  <c:v>1.0708624332077817E-2</c:v>
                </c:pt>
                <c:pt idx="51">
                  <c:v>7.2001231297026888E-3</c:v>
                </c:pt>
                <c:pt idx="55">
                  <c:v>6.5549788995032943E-2</c:v>
                </c:pt>
                <c:pt idx="59">
                  <c:v>9.3081862157777348E-2</c:v>
                </c:pt>
                <c:pt idx="63">
                  <c:v>7.9487485730200078E-2</c:v>
                </c:pt>
                <c:pt idx="67">
                  <c:v>5.9206551747847586E-2</c:v>
                </c:pt>
                <c:pt idx="71">
                  <c:v>0.16817676500104303</c:v>
                </c:pt>
              </c:numCache>
            </c:numRef>
          </c:val>
          <c:smooth val="0"/>
        </c:ser>
        <c:ser>
          <c:idx val="4"/>
          <c:order val="2"/>
          <c:tx>
            <c:v>Difference between (% voting democratic among top 10% income voters) and (% voting democrats among bottom 90% bottom voters) (after controls)</c:v>
          </c:tx>
          <c:spPr>
            <a:ln w="41275">
              <a:solidFill>
                <a:schemeClr val="accent1"/>
              </a:solidFill>
            </a:ln>
          </c:spPr>
          <c:marker>
            <c:symbol val="star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71"/>
            <c:bubble3D val="0"/>
            <c:spPr>
              <a:ln w="41275">
                <a:solidFill>
                  <a:schemeClr val="accent1"/>
                </a:solidFill>
                <a:prstDash val="sysDash"/>
              </a:ln>
            </c:spPr>
          </c:dPt>
          <c:val>
            <c:numRef>
              <c:f>'TUS1'!$W$6:$W$81</c:f>
              <c:numCache>
                <c:formatCode>0%</c:formatCode>
                <c:ptCount val="76"/>
                <c:pt idx="3">
                  <c:v>-0.11181339735823326</c:v>
                </c:pt>
                <c:pt idx="7">
                  <c:v>-8.3987069957076638E-2</c:v>
                </c:pt>
                <c:pt idx="11">
                  <c:v>-0.11987877214702193</c:v>
                </c:pt>
                <c:pt idx="15">
                  <c:v>-8.5721869358671043E-2</c:v>
                </c:pt>
                <c:pt idx="19">
                  <c:v>-5.4396333181927811E-2</c:v>
                </c:pt>
                <c:pt idx="23">
                  <c:v>-9.584777171443698E-2</c:v>
                </c:pt>
                <c:pt idx="27">
                  <c:v>-0.12990768363778588</c:v>
                </c:pt>
                <c:pt idx="31">
                  <c:v>-0.1652622360650729</c:v>
                </c:pt>
                <c:pt idx="35">
                  <c:v>-0.10218984054007786</c:v>
                </c:pt>
                <c:pt idx="39">
                  <c:v>-0.15266725154008887</c:v>
                </c:pt>
                <c:pt idx="43">
                  <c:v>-0.14792333277928399</c:v>
                </c:pt>
                <c:pt idx="47">
                  <c:v>-9.2734301803493124E-2</c:v>
                </c:pt>
                <c:pt idx="51">
                  <c:v>-9.1414216874442358E-2</c:v>
                </c:pt>
                <c:pt idx="55">
                  <c:v>-0.12826598584889981</c:v>
                </c:pt>
                <c:pt idx="59">
                  <c:v>-0.10395863506796482</c:v>
                </c:pt>
                <c:pt idx="63">
                  <c:v>-9.1986291801271644E-2</c:v>
                </c:pt>
                <c:pt idx="67">
                  <c:v>-3.8657963911449288E-2</c:v>
                </c:pt>
                <c:pt idx="71">
                  <c:v>5.1046102222256723E-2</c:v>
                </c:pt>
              </c:numCache>
            </c:numRef>
          </c:val>
          <c:smooth val="0"/>
        </c:ser>
        <c:ser>
          <c:idx val="0"/>
          <c:order val="4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'TUS1'!$DG$6:$DG$81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7256512"/>
        <c:axId val="417256904"/>
        <c:extLst>
          <c:ext xmlns:c15="http://schemas.microsoft.com/office/drawing/2012/chart" uri="{02D57815-91ED-43cb-92C2-25804820EDAC}">
            <c15:filteredLineSeries>
              <c15:ser>
                <c:idx val="2"/>
                <c:order val="1"/>
                <c:tx>
                  <c:v>After controls for age, sex, income, race</c:v>
                </c:tx>
                <c:spPr>
                  <a:ln w="31750">
                    <a:solidFill>
                      <a:schemeClr val="accent2"/>
                    </a:solidFill>
                  </a:ln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'TUS1'!$O$6:$O$81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-0.1360418857582224</c:v>
                      </c:pt>
                      <c:pt idx="7">
                        <c:v>-9.7343687713005833E-2</c:v>
                      </c:pt>
                      <c:pt idx="11">
                        <c:v>-6.2047689387206034E-2</c:v>
                      </c:pt>
                      <c:pt idx="15">
                        <c:v>-6.9960604942885349E-2</c:v>
                      </c:pt>
                      <c:pt idx="19">
                        <c:v>-0.1121869583893321</c:v>
                      </c:pt>
                      <c:pt idx="23">
                        <c:v>-7.7212597501671837E-2</c:v>
                      </c:pt>
                      <c:pt idx="27">
                        <c:v>6.1945932999420954E-3</c:v>
                      </c:pt>
                      <c:pt idx="31">
                        <c:v>2.2590976419891561E-3</c:v>
                      </c:pt>
                      <c:pt idx="35">
                        <c:v>3.7196086393071329E-2</c:v>
                      </c:pt>
                      <c:pt idx="39">
                        <c:v>5.844026402183311E-2</c:v>
                      </c:pt>
                      <c:pt idx="43">
                        <c:v>9.2170674873077885E-3</c:v>
                      </c:pt>
                      <c:pt idx="47">
                        <c:v>1.0708624332077817E-2</c:v>
                      </c:pt>
                      <c:pt idx="51">
                        <c:v>7.2001231297026888E-3</c:v>
                      </c:pt>
                      <c:pt idx="55">
                        <c:v>6.5549788995032943E-2</c:v>
                      </c:pt>
                      <c:pt idx="59">
                        <c:v>9.3081862157777348E-2</c:v>
                      </c:pt>
                      <c:pt idx="63">
                        <c:v>7.9487485730200078E-2</c:v>
                      </c:pt>
                      <c:pt idx="67">
                        <c:v>5.9206551747847586E-2</c:v>
                      </c:pt>
                      <c:pt idx="71">
                        <c:v>0.16817676500104303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5"/>
                <c:order val="3"/>
                <c:tx>
                  <c:v>After controls for age, sex, education, race</c:v>
                </c:tx>
                <c:spPr>
                  <a:ln>
                    <a:solidFill>
                      <a:schemeClr val="accent1"/>
                    </a:solidFill>
                  </a:ln>
                </c:spPr>
                <c:marker>
                  <c:symbol val="none"/>
                </c:marker>
                <c:dPt>
                  <c:idx val="71"/>
                  <c:bubble3D val="0"/>
                  <c:spPr>
                    <a:ln>
                      <a:solidFill>
                        <a:schemeClr val="accent1"/>
                      </a:solidFill>
                      <a:prstDash val="sysDash"/>
                    </a:ln>
                  </c:spPr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'TUS1'!$W$6:$W$81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-0.11181339735823326</c:v>
                      </c:pt>
                      <c:pt idx="7">
                        <c:v>-8.3987069957076638E-2</c:v>
                      </c:pt>
                      <c:pt idx="11">
                        <c:v>-0.11987877214702193</c:v>
                      </c:pt>
                      <c:pt idx="15">
                        <c:v>-8.5721869358671043E-2</c:v>
                      </c:pt>
                      <c:pt idx="19">
                        <c:v>-5.4396333181927811E-2</c:v>
                      </c:pt>
                      <c:pt idx="23">
                        <c:v>-9.584777171443698E-2</c:v>
                      </c:pt>
                      <c:pt idx="27">
                        <c:v>-0.12990768363778588</c:v>
                      </c:pt>
                      <c:pt idx="31">
                        <c:v>-0.1652622360650729</c:v>
                      </c:pt>
                      <c:pt idx="35">
                        <c:v>-0.10218984054007786</c:v>
                      </c:pt>
                      <c:pt idx="39">
                        <c:v>-0.15266725154008887</c:v>
                      </c:pt>
                      <c:pt idx="43">
                        <c:v>-0.14792333277928399</c:v>
                      </c:pt>
                      <c:pt idx="47">
                        <c:v>-9.2734301803493124E-2</c:v>
                      </c:pt>
                      <c:pt idx="51">
                        <c:v>-9.1414216874442358E-2</c:v>
                      </c:pt>
                      <c:pt idx="55">
                        <c:v>-0.12826598584889981</c:v>
                      </c:pt>
                      <c:pt idx="59">
                        <c:v>-0.10395863506796482</c:v>
                      </c:pt>
                      <c:pt idx="63">
                        <c:v>-9.1986291801271644E-2</c:v>
                      </c:pt>
                      <c:pt idx="67">
                        <c:v>-3.8657963911449288E-2</c:v>
                      </c:pt>
                      <c:pt idx="71">
                        <c:v>5.1046102222256723E-2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4172565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7256904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17256904"/>
        <c:scaling>
          <c:orientation val="minMax"/>
          <c:max val="0.2"/>
          <c:min val="-0.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7256512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8.7644012179878689E-2"/>
          <c:y val="9.5636083378616912E-2"/>
          <c:w val="0.69308646519352024"/>
          <c:h val="0.16724416552125843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Political conflict in the US, 1948-2017: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 toward a multiple-elite party system, or a great reversal? 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2636031618752167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1"/>
          <c:order val="0"/>
          <c:tx>
            <c:v>Difference between (% voting democratic among top 10% education voters) and (% voting democrats among bottom 90% education voters)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71"/>
            <c:bubble3D val="0"/>
            <c:spPr>
              <a:ln w="41275">
                <a:solidFill>
                  <a:schemeClr val="accent2"/>
                </a:solidFill>
                <a:prstDash val="sysDash"/>
              </a:ln>
            </c:spPr>
          </c:dPt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'TUS1'!$Q$6:$Q$81</c:f>
              <c:numCache>
                <c:formatCode>0%</c:formatCode>
                <c:ptCount val="76"/>
                <c:pt idx="3">
                  <c:v>-0.20629892286317167</c:v>
                </c:pt>
                <c:pt idx="7">
                  <c:v>-0.16620448914297623</c:v>
                </c:pt>
                <c:pt idx="11">
                  <c:v>-0.10323329020514768</c:v>
                </c:pt>
                <c:pt idx="15">
                  <c:v>-0.12202573734593992</c:v>
                </c:pt>
                <c:pt idx="19">
                  <c:v>-0.15220543611652293</c:v>
                </c:pt>
                <c:pt idx="23">
                  <c:v>-8.7357891823025932E-2</c:v>
                </c:pt>
                <c:pt idx="27">
                  <c:v>-1.602046272225733E-2</c:v>
                </c:pt>
                <c:pt idx="31">
                  <c:v>-4.8564801180830064E-2</c:v>
                </c:pt>
                <c:pt idx="35">
                  <c:v>-9.4591440180965686E-3</c:v>
                </c:pt>
                <c:pt idx="39">
                  <c:v>8.7187577106009641E-3</c:v>
                </c:pt>
                <c:pt idx="43">
                  <c:v>6.154135379715181E-3</c:v>
                </c:pt>
                <c:pt idx="47">
                  <c:v>3.3406484383323456E-2</c:v>
                </c:pt>
                <c:pt idx="51">
                  <c:v>-5.6911629491731348E-2</c:v>
                </c:pt>
                <c:pt idx="55">
                  <c:v>-2.409259846273544E-2</c:v>
                </c:pt>
                <c:pt idx="59">
                  <c:v>8.0455610705385081E-2</c:v>
                </c:pt>
                <c:pt idx="63">
                  <c:v>4.6529150314753784E-3</c:v>
                </c:pt>
                <c:pt idx="67">
                  <c:v>7.8463697783887593E-2</c:v>
                </c:pt>
                <c:pt idx="71">
                  <c:v>0.22493986747859676</c:v>
                </c:pt>
              </c:numCache>
            </c:numRef>
          </c:val>
          <c:smooth val="0"/>
        </c:ser>
        <c:ser>
          <c:idx val="4"/>
          <c:order val="2"/>
          <c:tx>
            <c:v>Difference between (% voting democratic among top 10% income voters) and (% voting democrats among bottom 90% bottom voters)</c:v>
          </c:tx>
          <c:spPr>
            <a:ln w="38100">
              <a:solidFill>
                <a:schemeClr val="accent1"/>
              </a:solidFill>
            </a:ln>
          </c:spPr>
          <c:marker>
            <c:symbol val="star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71"/>
            <c:bubble3D val="0"/>
            <c:spPr>
              <a:ln w="38100">
                <a:solidFill>
                  <a:schemeClr val="accent1"/>
                </a:solidFill>
                <a:prstDash val="sysDash"/>
              </a:ln>
            </c:spPr>
          </c:dPt>
          <c:val>
            <c:numRef>
              <c:f>'TUS1'!$U$6:$U$81</c:f>
              <c:numCache>
                <c:formatCode>0%</c:formatCode>
                <c:ptCount val="76"/>
                <c:pt idx="3">
                  <c:v>-0.21595529923117651</c:v>
                </c:pt>
                <c:pt idx="7">
                  <c:v>-0.165925651733143</c:v>
                </c:pt>
                <c:pt idx="11">
                  <c:v>-0.15514739982766945</c:v>
                </c:pt>
                <c:pt idx="15">
                  <c:v>-0.13535268457673763</c:v>
                </c:pt>
                <c:pt idx="19">
                  <c:v>-0.14749860064144987</c:v>
                </c:pt>
                <c:pt idx="23">
                  <c:v>-0.16566733540452366</c:v>
                </c:pt>
                <c:pt idx="27">
                  <c:v>-0.16037756784833793</c:v>
                </c:pt>
                <c:pt idx="31">
                  <c:v>-0.2319881964868524</c:v>
                </c:pt>
                <c:pt idx="35">
                  <c:v>-0.17286966682591665</c:v>
                </c:pt>
                <c:pt idx="39">
                  <c:v>-0.19148895980561412</c:v>
                </c:pt>
                <c:pt idx="43">
                  <c:v>-0.21021706613181618</c:v>
                </c:pt>
                <c:pt idx="47">
                  <c:v>-0.14186546232485303</c:v>
                </c:pt>
                <c:pt idx="51">
                  <c:v>-0.12728414210036879</c:v>
                </c:pt>
                <c:pt idx="55">
                  <c:v>-0.15434294449228833</c:v>
                </c:pt>
                <c:pt idx="59">
                  <c:v>-0.13322808043390633</c:v>
                </c:pt>
                <c:pt idx="63">
                  <c:v>-0.17095198410490406</c:v>
                </c:pt>
                <c:pt idx="67">
                  <c:v>-7.9278161363912733E-2</c:v>
                </c:pt>
                <c:pt idx="71">
                  <c:v>8.8874381040718264E-2</c:v>
                </c:pt>
              </c:numCache>
            </c:numRef>
          </c:val>
          <c:smooth val="0"/>
        </c:ser>
        <c:ser>
          <c:idx val="0"/>
          <c:order val="4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'TUS1'!$DG$6:$DG$81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7257688"/>
        <c:axId val="417258080"/>
        <c:extLst>
          <c:ext xmlns:c15="http://schemas.microsoft.com/office/drawing/2012/chart" uri="{02D57815-91ED-43cb-92C2-25804820EDAC}">
            <c15:filteredLineSeries>
              <c15:ser>
                <c:idx val="2"/>
                <c:order val="1"/>
                <c:tx>
                  <c:v>After controls for age, sex, income, race</c:v>
                </c:tx>
                <c:spPr>
                  <a:ln w="31750">
                    <a:solidFill>
                      <a:schemeClr val="accent2"/>
                    </a:solidFill>
                  </a:ln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'TUS1'!$O$6:$O$81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-0.1360418857582224</c:v>
                      </c:pt>
                      <c:pt idx="7">
                        <c:v>-9.7343687713005833E-2</c:v>
                      </c:pt>
                      <c:pt idx="11">
                        <c:v>-6.2047689387206034E-2</c:v>
                      </c:pt>
                      <c:pt idx="15">
                        <c:v>-6.9960604942885349E-2</c:v>
                      </c:pt>
                      <c:pt idx="19">
                        <c:v>-0.1121869583893321</c:v>
                      </c:pt>
                      <c:pt idx="23">
                        <c:v>-7.7212597501671837E-2</c:v>
                      </c:pt>
                      <c:pt idx="27">
                        <c:v>6.1945932999420954E-3</c:v>
                      </c:pt>
                      <c:pt idx="31">
                        <c:v>2.2590976419891561E-3</c:v>
                      </c:pt>
                      <c:pt idx="35">
                        <c:v>3.7196086393071329E-2</c:v>
                      </c:pt>
                      <c:pt idx="39">
                        <c:v>5.844026402183311E-2</c:v>
                      </c:pt>
                      <c:pt idx="43">
                        <c:v>9.2170674873077885E-3</c:v>
                      </c:pt>
                      <c:pt idx="47">
                        <c:v>1.0708624332077817E-2</c:v>
                      </c:pt>
                      <c:pt idx="51">
                        <c:v>7.2001231297026888E-3</c:v>
                      </c:pt>
                      <c:pt idx="55">
                        <c:v>6.5549788995032943E-2</c:v>
                      </c:pt>
                      <c:pt idx="59">
                        <c:v>9.3081862157777348E-2</c:v>
                      </c:pt>
                      <c:pt idx="63">
                        <c:v>7.9487485730200078E-2</c:v>
                      </c:pt>
                      <c:pt idx="67">
                        <c:v>5.9206551747847586E-2</c:v>
                      </c:pt>
                      <c:pt idx="71">
                        <c:v>0.16817676500104303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5"/>
                <c:order val="3"/>
                <c:tx>
                  <c:v>After controls for age, sex, education, race</c:v>
                </c:tx>
                <c:spPr>
                  <a:ln>
                    <a:solidFill>
                      <a:schemeClr val="accent1"/>
                    </a:solidFill>
                  </a:ln>
                </c:spPr>
                <c:marker>
                  <c:symbol val="none"/>
                </c:marker>
                <c:dPt>
                  <c:idx val="71"/>
                  <c:bubble3D val="0"/>
                  <c:spPr>
                    <a:ln>
                      <a:solidFill>
                        <a:schemeClr val="accent1"/>
                      </a:solidFill>
                      <a:prstDash val="sysDash"/>
                    </a:ln>
                  </c:spPr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'TUS1'!$W$6:$W$81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-0.11181339735823326</c:v>
                      </c:pt>
                      <c:pt idx="7">
                        <c:v>-8.3987069957076638E-2</c:v>
                      </c:pt>
                      <c:pt idx="11">
                        <c:v>-0.11987877214702193</c:v>
                      </c:pt>
                      <c:pt idx="15">
                        <c:v>-8.5721869358671043E-2</c:v>
                      </c:pt>
                      <c:pt idx="19">
                        <c:v>-5.4396333181927811E-2</c:v>
                      </c:pt>
                      <c:pt idx="23">
                        <c:v>-9.584777171443698E-2</c:v>
                      </c:pt>
                      <c:pt idx="27">
                        <c:v>-0.12990768363778588</c:v>
                      </c:pt>
                      <c:pt idx="31">
                        <c:v>-0.1652622360650729</c:v>
                      </c:pt>
                      <c:pt idx="35">
                        <c:v>-0.10218984054007786</c:v>
                      </c:pt>
                      <c:pt idx="39">
                        <c:v>-0.15266725154008887</c:v>
                      </c:pt>
                      <c:pt idx="43">
                        <c:v>-0.14792333277928399</c:v>
                      </c:pt>
                      <c:pt idx="47">
                        <c:v>-9.2734301803493124E-2</c:v>
                      </c:pt>
                      <c:pt idx="51">
                        <c:v>-9.1414216874442358E-2</c:v>
                      </c:pt>
                      <c:pt idx="55">
                        <c:v>-0.12826598584889981</c:v>
                      </c:pt>
                      <c:pt idx="59">
                        <c:v>-0.10395863506796482</c:v>
                      </c:pt>
                      <c:pt idx="63">
                        <c:v>-9.1986291801271644E-2</c:v>
                      </c:pt>
                      <c:pt idx="67">
                        <c:v>-3.8657963911449288E-2</c:v>
                      </c:pt>
                      <c:pt idx="71">
                        <c:v>5.1046102222256723E-2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4172576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7258080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17258080"/>
        <c:scaling>
          <c:orientation val="minMax"/>
          <c:max val="0.24000000000000002"/>
          <c:min val="-0.2400000000000000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7257688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9.7392949942975246E-2"/>
          <c:y val="0.12044438288245092"/>
          <c:w val="0.66108869112562929"/>
          <c:h val="0.17401006538594041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Political conflict in the US, 1948-2017: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 toward a multiple-elite party system, or a great reversal? 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2636031618752167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1"/>
          <c:order val="0"/>
          <c:tx>
            <c:v>Difference btw (% voting democrat among top 10% education voters) and (% voting democrats among bottom 90% educ. voters) (after controls)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71"/>
            <c:bubble3D val="0"/>
            <c:spPr>
              <a:ln w="41275">
                <a:solidFill>
                  <a:schemeClr val="accent2"/>
                </a:solidFill>
                <a:prstDash val="sysDash"/>
              </a:ln>
            </c:spPr>
          </c:dPt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'TUS1'!$S$6:$S$81</c:f>
              <c:numCache>
                <c:formatCode>0%</c:formatCode>
                <c:ptCount val="76"/>
                <c:pt idx="3">
                  <c:v>-0.15910479414774431</c:v>
                </c:pt>
                <c:pt idx="7">
                  <c:v>-0.13513684439437373</c:v>
                </c:pt>
                <c:pt idx="11">
                  <c:v>-7.2986013809184777E-2</c:v>
                </c:pt>
                <c:pt idx="15">
                  <c:v>-7.076090685928306E-2</c:v>
                </c:pt>
                <c:pt idx="19">
                  <c:v>-0.11328117948078605</c:v>
                </c:pt>
                <c:pt idx="23">
                  <c:v>-5.1290604517681984E-2</c:v>
                </c:pt>
                <c:pt idx="27">
                  <c:v>2.60667529411393E-2</c:v>
                </c:pt>
                <c:pt idx="31">
                  <c:v>1.7945280284057976E-2</c:v>
                </c:pt>
                <c:pt idx="35">
                  <c:v>9.5466905190456808E-2</c:v>
                </c:pt>
                <c:pt idx="39">
                  <c:v>9.0635717441433603E-2</c:v>
                </c:pt>
                <c:pt idx="43">
                  <c:v>7.7442963746743101E-2</c:v>
                </c:pt>
                <c:pt idx="47">
                  <c:v>0.10235924584424844</c:v>
                </c:pt>
                <c:pt idx="51">
                  <c:v>3.6280996526893643E-2</c:v>
                </c:pt>
                <c:pt idx="55">
                  <c:v>6.5183848018267487E-2</c:v>
                </c:pt>
                <c:pt idx="59">
                  <c:v>0.17320106772143026</c:v>
                </c:pt>
                <c:pt idx="63">
                  <c:v>0.10712218896413106</c:v>
                </c:pt>
                <c:pt idx="67">
                  <c:v>0.15744158052000146</c:v>
                </c:pt>
                <c:pt idx="71">
                  <c:v>0.23367121833507237</c:v>
                </c:pt>
              </c:numCache>
            </c:numRef>
          </c:val>
          <c:smooth val="0"/>
        </c:ser>
        <c:ser>
          <c:idx val="4"/>
          <c:order val="2"/>
          <c:tx>
            <c:v>Difference btw (% voting democratic among top 10% income voters) and (% voting democrats among bottom 90% bottom voters) (after controls)</c:v>
          </c:tx>
          <c:spPr>
            <a:ln w="41275">
              <a:solidFill>
                <a:schemeClr val="accent1"/>
              </a:solidFill>
            </a:ln>
          </c:spPr>
          <c:marker>
            <c:symbol val="star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71"/>
            <c:bubble3D val="0"/>
            <c:spPr>
              <a:ln w="41275">
                <a:solidFill>
                  <a:schemeClr val="accent1"/>
                </a:solidFill>
                <a:prstDash val="sysDash"/>
              </a:ln>
            </c:spPr>
          </c:dPt>
          <c:val>
            <c:numRef>
              <c:f>'TUS1'!$W$6:$W$81</c:f>
              <c:numCache>
                <c:formatCode>0%</c:formatCode>
                <c:ptCount val="76"/>
                <c:pt idx="3">
                  <c:v>-0.11181339735823326</c:v>
                </c:pt>
                <c:pt idx="7">
                  <c:v>-8.3987069957076638E-2</c:v>
                </c:pt>
                <c:pt idx="11">
                  <c:v>-0.11987877214702193</c:v>
                </c:pt>
                <c:pt idx="15">
                  <c:v>-8.5721869358671043E-2</c:v>
                </c:pt>
                <c:pt idx="19">
                  <c:v>-5.4396333181927811E-2</c:v>
                </c:pt>
                <c:pt idx="23">
                  <c:v>-9.584777171443698E-2</c:v>
                </c:pt>
                <c:pt idx="27">
                  <c:v>-0.12990768363778588</c:v>
                </c:pt>
                <c:pt idx="31">
                  <c:v>-0.1652622360650729</c:v>
                </c:pt>
                <c:pt idx="35">
                  <c:v>-0.10218984054007786</c:v>
                </c:pt>
                <c:pt idx="39">
                  <c:v>-0.15266725154008887</c:v>
                </c:pt>
                <c:pt idx="43">
                  <c:v>-0.14792333277928399</c:v>
                </c:pt>
                <c:pt idx="47">
                  <c:v>-9.2734301803493124E-2</c:v>
                </c:pt>
                <c:pt idx="51">
                  <c:v>-9.1414216874442358E-2</c:v>
                </c:pt>
                <c:pt idx="55">
                  <c:v>-0.12826598584889981</c:v>
                </c:pt>
                <c:pt idx="59">
                  <c:v>-0.10395863506796482</c:v>
                </c:pt>
                <c:pt idx="63">
                  <c:v>-9.1986291801271644E-2</c:v>
                </c:pt>
                <c:pt idx="67">
                  <c:v>-3.8657963911449288E-2</c:v>
                </c:pt>
                <c:pt idx="71">
                  <c:v>5.1046102222256723E-2</c:v>
                </c:pt>
              </c:numCache>
            </c:numRef>
          </c:val>
          <c:smooth val="0"/>
        </c:ser>
        <c:ser>
          <c:idx val="0"/>
          <c:order val="4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'TUS1'!$DG$6:$DG$81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7259256"/>
        <c:axId val="417260040"/>
        <c:extLst>
          <c:ext xmlns:c15="http://schemas.microsoft.com/office/drawing/2012/chart" uri="{02D57815-91ED-43cb-92C2-25804820EDAC}">
            <c15:filteredLineSeries>
              <c15:ser>
                <c:idx val="2"/>
                <c:order val="1"/>
                <c:tx>
                  <c:v>After controls for age, sex, income, race</c:v>
                </c:tx>
                <c:spPr>
                  <a:ln w="31750">
                    <a:solidFill>
                      <a:schemeClr val="accent2"/>
                    </a:solidFill>
                  </a:ln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'TUS1'!$O$6:$O$81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-0.1360418857582224</c:v>
                      </c:pt>
                      <c:pt idx="7">
                        <c:v>-9.7343687713005833E-2</c:v>
                      </c:pt>
                      <c:pt idx="11">
                        <c:v>-6.2047689387206034E-2</c:v>
                      </c:pt>
                      <c:pt idx="15">
                        <c:v>-6.9960604942885349E-2</c:v>
                      </c:pt>
                      <c:pt idx="19">
                        <c:v>-0.1121869583893321</c:v>
                      </c:pt>
                      <c:pt idx="23">
                        <c:v>-7.7212597501671837E-2</c:v>
                      </c:pt>
                      <c:pt idx="27">
                        <c:v>6.1945932999420954E-3</c:v>
                      </c:pt>
                      <c:pt idx="31">
                        <c:v>2.2590976419891561E-3</c:v>
                      </c:pt>
                      <c:pt idx="35">
                        <c:v>3.7196086393071329E-2</c:v>
                      </c:pt>
                      <c:pt idx="39">
                        <c:v>5.844026402183311E-2</c:v>
                      </c:pt>
                      <c:pt idx="43">
                        <c:v>9.2170674873077885E-3</c:v>
                      </c:pt>
                      <c:pt idx="47">
                        <c:v>1.0708624332077817E-2</c:v>
                      </c:pt>
                      <c:pt idx="51">
                        <c:v>7.2001231297026888E-3</c:v>
                      </c:pt>
                      <c:pt idx="55">
                        <c:v>6.5549788995032943E-2</c:v>
                      </c:pt>
                      <c:pt idx="59">
                        <c:v>9.3081862157777348E-2</c:v>
                      </c:pt>
                      <c:pt idx="63">
                        <c:v>7.9487485730200078E-2</c:v>
                      </c:pt>
                      <c:pt idx="67">
                        <c:v>5.9206551747847586E-2</c:v>
                      </c:pt>
                      <c:pt idx="71">
                        <c:v>0.16817676500104303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5"/>
                <c:order val="3"/>
                <c:tx>
                  <c:v>After controls for age, sex, education, race</c:v>
                </c:tx>
                <c:spPr>
                  <a:ln>
                    <a:solidFill>
                      <a:schemeClr val="accent1"/>
                    </a:solidFill>
                  </a:ln>
                </c:spPr>
                <c:marker>
                  <c:symbol val="none"/>
                </c:marker>
                <c:dPt>
                  <c:idx val="71"/>
                  <c:bubble3D val="0"/>
                  <c:spPr>
                    <a:ln>
                      <a:solidFill>
                        <a:schemeClr val="accent1"/>
                      </a:solidFill>
                      <a:prstDash val="sysDash"/>
                    </a:ln>
                  </c:spPr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'TUS1'!$W$6:$W$81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-0.11181339735823326</c:v>
                      </c:pt>
                      <c:pt idx="7">
                        <c:v>-8.3987069957076638E-2</c:v>
                      </c:pt>
                      <c:pt idx="11">
                        <c:v>-0.11987877214702193</c:v>
                      </c:pt>
                      <c:pt idx="15">
                        <c:v>-8.5721869358671043E-2</c:v>
                      </c:pt>
                      <c:pt idx="19">
                        <c:v>-5.4396333181927811E-2</c:v>
                      </c:pt>
                      <c:pt idx="23">
                        <c:v>-9.584777171443698E-2</c:v>
                      </c:pt>
                      <c:pt idx="27">
                        <c:v>-0.12990768363778588</c:v>
                      </c:pt>
                      <c:pt idx="31">
                        <c:v>-0.1652622360650729</c:v>
                      </c:pt>
                      <c:pt idx="35">
                        <c:v>-0.10218984054007786</c:v>
                      </c:pt>
                      <c:pt idx="39">
                        <c:v>-0.15266725154008887</c:v>
                      </c:pt>
                      <c:pt idx="43">
                        <c:v>-0.14792333277928399</c:v>
                      </c:pt>
                      <c:pt idx="47">
                        <c:v>-9.2734301803493124E-2</c:v>
                      </c:pt>
                      <c:pt idx="51">
                        <c:v>-9.1414216874442358E-2</c:v>
                      </c:pt>
                      <c:pt idx="55">
                        <c:v>-0.12826598584889981</c:v>
                      </c:pt>
                      <c:pt idx="59">
                        <c:v>-0.10395863506796482</c:v>
                      </c:pt>
                      <c:pt idx="63">
                        <c:v>-9.1986291801271644E-2</c:v>
                      </c:pt>
                      <c:pt idx="67">
                        <c:v>-3.8657963911449288E-2</c:v>
                      </c:pt>
                      <c:pt idx="71">
                        <c:v>5.1046102222256723E-2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4172592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7260040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17260040"/>
        <c:scaling>
          <c:orientation val="minMax"/>
          <c:max val="0.26"/>
          <c:min val="-0.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7259256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8.2072263921934618E-2"/>
          <c:y val="9.7891383333510912E-2"/>
          <c:w val="0.66944293035097047"/>
          <c:h val="0.17626536534083445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Political conflict in the US: presidential elections 1948-2016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 sz="1300" b="0" baseline="0">
              <a:latin typeface="Arial Narrow" panose="020B060602020203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6426059417991482"/>
          <c:y val="8.9544149697518404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481226366050751E-2"/>
          <c:y val="7.4704618270184375E-2"/>
          <c:w val="0.878932674591418"/>
          <c:h val="0.7397156824395269"/>
        </c:manualLayout>
      </c:layout>
      <c:lineChart>
        <c:grouping val="standard"/>
        <c:varyColors val="0"/>
        <c:ser>
          <c:idx val="6"/>
          <c:order val="0"/>
          <c:tx>
            <c:v>Democratic candidate</c:v>
          </c:tx>
          <c:spPr>
            <a:ln w="38100">
              <a:solidFill>
                <a:schemeClr val="accent1"/>
              </a:solidFill>
            </a:ln>
          </c:spPr>
          <c:marker>
            <c:symbol val="triangle"/>
            <c:size val="9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</c:spPr>
          </c:marker>
          <c:cat>
            <c:numRef>
              <c:f>'TUS1'!$A$9:$A$77</c:f>
              <c:numCache>
                <c:formatCode>General</c:formatCode>
                <c:ptCount val="69"/>
                <c:pt idx="0">
                  <c:v>1948</c:v>
                </c:pt>
                <c:pt idx="1">
                  <c:v>1949</c:v>
                </c:pt>
                <c:pt idx="2">
                  <c:v>1950</c:v>
                </c:pt>
                <c:pt idx="3">
                  <c:v>1951</c:v>
                </c:pt>
                <c:pt idx="4">
                  <c:v>1952</c:v>
                </c:pt>
                <c:pt idx="5">
                  <c:v>1953</c:v>
                </c:pt>
                <c:pt idx="6">
                  <c:v>1954</c:v>
                </c:pt>
                <c:pt idx="7">
                  <c:v>1955</c:v>
                </c:pt>
                <c:pt idx="8">
                  <c:v>1956</c:v>
                </c:pt>
                <c:pt idx="9">
                  <c:v>1957</c:v>
                </c:pt>
                <c:pt idx="10">
                  <c:v>1958</c:v>
                </c:pt>
                <c:pt idx="11">
                  <c:v>1959</c:v>
                </c:pt>
                <c:pt idx="12">
                  <c:v>1960</c:v>
                </c:pt>
                <c:pt idx="13">
                  <c:v>1961</c:v>
                </c:pt>
                <c:pt idx="14">
                  <c:v>1962</c:v>
                </c:pt>
                <c:pt idx="15">
                  <c:v>1963</c:v>
                </c:pt>
                <c:pt idx="16">
                  <c:v>1964</c:v>
                </c:pt>
                <c:pt idx="17">
                  <c:v>1965</c:v>
                </c:pt>
                <c:pt idx="18">
                  <c:v>1966</c:v>
                </c:pt>
                <c:pt idx="19">
                  <c:v>1967</c:v>
                </c:pt>
                <c:pt idx="20">
                  <c:v>1968</c:v>
                </c:pt>
                <c:pt idx="21">
                  <c:v>1969</c:v>
                </c:pt>
                <c:pt idx="22">
                  <c:v>1970</c:v>
                </c:pt>
                <c:pt idx="23">
                  <c:v>1971</c:v>
                </c:pt>
                <c:pt idx="24">
                  <c:v>1972</c:v>
                </c:pt>
                <c:pt idx="25">
                  <c:v>1973</c:v>
                </c:pt>
                <c:pt idx="26">
                  <c:v>1974</c:v>
                </c:pt>
                <c:pt idx="27">
                  <c:v>1975</c:v>
                </c:pt>
                <c:pt idx="28">
                  <c:v>1976</c:v>
                </c:pt>
                <c:pt idx="29">
                  <c:v>1977</c:v>
                </c:pt>
                <c:pt idx="30">
                  <c:v>1978</c:v>
                </c:pt>
                <c:pt idx="31">
                  <c:v>1979</c:v>
                </c:pt>
                <c:pt idx="32">
                  <c:v>1980</c:v>
                </c:pt>
                <c:pt idx="33">
                  <c:v>1981</c:v>
                </c:pt>
                <c:pt idx="34">
                  <c:v>1982</c:v>
                </c:pt>
                <c:pt idx="35">
                  <c:v>1983</c:v>
                </c:pt>
                <c:pt idx="36">
                  <c:v>1984</c:v>
                </c:pt>
                <c:pt idx="37">
                  <c:v>1985</c:v>
                </c:pt>
                <c:pt idx="38">
                  <c:v>1986</c:v>
                </c:pt>
                <c:pt idx="39">
                  <c:v>1987</c:v>
                </c:pt>
                <c:pt idx="40">
                  <c:v>1988</c:v>
                </c:pt>
                <c:pt idx="41">
                  <c:v>1989</c:v>
                </c:pt>
                <c:pt idx="42">
                  <c:v>1990</c:v>
                </c:pt>
                <c:pt idx="43">
                  <c:v>1991</c:v>
                </c:pt>
                <c:pt idx="44">
                  <c:v>1992</c:v>
                </c:pt>
                <c:pt idx="45">
                  <c:v>1993</c:v>
                </c:pt>
                <c:pt idx="46">
                  <c:v>1994</c:v>
                </c:pt>
                <c:pt idx="47">
                  <c:v>1995</c:v>
                </c:pt>
                <c:pt idx="48">
                  <c:v>1996</c:v>
                </c:pt>
                <c:pt idx="49">
                  <c:v>1997</c:v>
                </c:pt>
                <c:pt idx="50">
                  <c:v>1998</c:v>
                </c:pt>
                <c:pt idx="51">
                  <c:v>1999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</c:numCache>
            </c:numRef>
          </c:cat>
          <c:val>
            <c:numRef>
              <c:f>'TUS1'!$B$9:$B$77</c:f>
              <c:numCache>
                <c:formatCode>General</c:formatCode>
                <c:ptCount val="69"/>
                <c:pt idx="0" formatCode="0%">
                  <c:v>0.51022999519017764</c:v>
                </c:pt>
                <c:pt idx="4" formatCode="0%">
                  <c:v>0.44710556311935046</c:v>
                </c:pt>
                <c:pt idx="8" formatCode="0%">
                  <c:v>0.42235660318635493</c:v>
                </c:pt>
                <c:pt idx="12" formatCode="0%">
                  <c:v>0.50086759489530441</c:v>
                </c:pt>
                <c:pt idx="16" formatCode="0%">
                  <c:v>0.61343967836036972</c:v>
                </c:pt>
                <c:pt idx="20" formatCode="0%">
                  <c:v>0.42718706493994313</c:v>
                </c:pt>
                <c:pt idx="24" formatCode="0%">
                  <c:v>0.37533357864584049</c:v>
                </c:pt>
                <c:pt idx="28" formatCode="0%">
                  <c:v>0.50064763563548431</c:v>
                </c:pt>
                <c:pt idx="32" formatCode="0%">
                  <c:v>0.41015280415394478</c:v>
                </c:pt>
                <c:pt idx="36" formatCode="0%">
                  <c:v>0.40556969639420237</c:v>
                </c:pt>
                <c:pt idx="40" formatCode="0%">
                  <c:v>0.45645680641137643</c:v>
                </c:pt>
                <c:pt idx="44" formatCode="0%">
                  <c:v>0.43006291576843841</c:v>
                </c:pt>
                <c:pt idx="48" formatCode="0%">
                  <c:v>0.49235276551339668</c:v>
                </c:pt>
                <c:pt idx="52" formatCode="0%">
                  <c:v>0.48381372773912396</c:v>
                </c:pt>
                <c:pt idx="56" formatCode="0%">
                  <c:v>0.482671225139436</c:v>
                </c:pt>
                <c:pt idx="60" formatCode="0%">
                  <c:v>0.52908210353764473</c:v>
                </c:pt>
                <c:pt idx="64" formatCode="0%">
                  <c:v>0.51058227118114219</c:v>
                </c:pt>
                <c:pt idx="68" formatCode="0%">
                  <c:v>0.48249758143403088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F703-4C6F-8200-245D4BB88F2C}"/>
            </c:ext>
          </c:extLst>
        </c:ser>
        <c:ser>
          <c:idx val="1"/>
          <c:order val="1"/>
          <c:tx>
            <c:v>Republican candidate</c:v>
          </c:tx>
          <c:spPr>
            <a:ln w="38100">
              <a:solidFill>
                <a:schemeClr val="accent2"/>
              </a:solidFill>
            </a:ln>
          </c:spPr>
          <c:marker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numRef>
              <c:f>'TUS1'!$A$9:$A$77</c:f>
              <c:numCache>
                <c:formatCode>General</c:formatCode>
                <c:ptCount val="69"/>
                <c:pt idx="0">
                  <c:v>1948</c:v>
                </c:pt>
                <c:pt idx="1">
                  <c:v>1949</c:v>
                </c:pt>
                <c:pt idx="2">
                  <c:v>1950</c:v>
                </c:pt>
                <c:pt idx="3">
                  <c:v>1951</c:v>
                </c:pt>
                <c:pt idx="4">
                  <c:v>1952</c:v>
                </c:pt>
                <c:pt idx="5">
                  <c:v>1953</c:v>
                </c:pt>
                <c:pt idx="6">
                  <c:v>1954</c:v>
                </c:pt>
                <c:pt idx="7">
                  <c:v>1955</c:v>
                </c:pt>
                <c:pt idx="8">
                  <c:v>1956</c:v>
                </c:pt>
                <c:pt idx="9">
                  <c:v>1957</c:v>
                </c:pt>
                <c:pt idx="10">
                  <c:v>1958</c:v>
                </c:pt>
                <c:pt idx="11">
                  <c:v>1959</c:v>
                </c:pt>
                <c:pt idx="12">
                  <c:v>1960</c:v>
                </c:pt>
                <c:pt idx="13">
                  <c:v>1961</c:v>
                </c:pt>
                <c:pt idx="14">
                  <c:v>1962</c:v>
                </c:pt>
                <c:pt idx="15">
                  <c:v>1963</c:v>
                </c:pt>
                <c:pt idx="16">
                  <c:v>1964</c:v>
                </c:pt>
                <c:pt idx="17">
                  <c:v>1965</c:v>
                </c:pt>
                <c:pt idx="18">
                  <c:v>1966</c:v>
                </c:pt>
                <c:pt idx="19">
                  <c:v>1967</c:v>
                </c:pt>
                <c:pt idx="20">
                  <c:v>1968</c:v>
                </c:pt>
                <c:pt idx="21">
                  <c:v>1969</c:v>
                </c:pt>
                <c:pt idx="22">
                  <c:v>1970</c:v>
                </c:pt>
                <c:pt idx="23">
                  <c:v>1971</c:v>
                </c:pt>
                <c:pt idx="24">
                  <c:v>1972</c:v>
                </c:pt>
                <c:pt idx="25">
                  <c:v>1973</c:v>
                </c:pt>
                <c:pt idx="26">
                  <c:v>1974</c:v>
                </c:pt>
                <c:pt idx="27">
                  <c:v>1975</c:v>
                </c:pt>
                <c:pt idx="28">
                  <c:v>1976</c:v>
                </c:pt>
                <c:pt idx="29">
                  <c:v>1977</c:v>
                </c:pt>
                <c:pt idx="30">
                  <c:v>1978</c:v>
                </c:pt>
                <c:pt idx="31">
                  <c:v>1979</c:v>
                </c:pt>
                <c:pt idx="32">
                  <c:v>1980</c:v>
                </c:pt>
                <c:pt idx="33">
                  <c:v>1981</c:v>
                </c:pt>
                <c:pt idx="34">
                  <c:v>1982</c:v>
                </c:pt>
                <c:pt idx="35">
                  <c:v>1983</c:v>
                </c:pt>
                <c:pt idx="36">
                  <c:v>1984</c:v>
                </c:pt>
                <c:pt idx="37">
                  <c:v>1985</c:v>
                </c:pt>
                <c:pt idx="38">
                  <c:v>1986</c:v>
                </c:pt>
                <c:pt idx="39">
                  <c:v>1987</c:v>
                </c:pt>
                <c:pt idx="40">
                  <c:v>1988</c:v>
                </c:pt>
                <c:pt idx="41">
                  <c:v>1989</c:v>
                </c:pt>
                <c:pt idx="42">
                  <c:v>1990</c:v>
                </c:pt>
                <c:pt idx="43">
                  <c:v>1991</c:v>
                </c:pt>
                <c:pt idx="44">
                  <c:v>1992</c:v>
                </c:pt>
                <c:pt idx="45">
                  <c:v>1993</c:v>
                </c:pt>
                <c:pt idx="46">
                  <c:v>1994</c:v>
                </c:pt>
                <c:pt idx="47">
                  <c:v>1995</c:v>
                </c:pt>
                <c:pt idx="48">
                  <c:v>1996</c:v>
                </c:pt>
                <c:pt idx="49">
                  <c:v>1997</c:v>
                </c:pt>
                <c:pt idx="50">
                  <c:v>1998</c:v>
                </c:pt>
                <c:pt idx="51">
                  <c:v>1999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</c:numCache>
            </c:numRef>
          </c:cat>
          <c:val>
            <c:numRef>
              <c:f>'TUS1'!$C$9:$C$77</c:f>
              <c:numCache>
                <c:formatCode>General</c:formatCode>
                <c:ptCount val="69"/>
                <c:pt idx="0" formatCode="0%">
                  <c:v>0.46502422648514591</c:v>
                </c:pt>
                <c:pt idx="4" formatCode="0%">
                  <c:v>0.55289443688064954</c:v>
                </c:pt>
                <c:pt idx="8" formatCode="0%">
                  <c:v>0.57764339681364507</c:v>
                </c:pt>
                <c:pt idx="12" formatCode="0%">
                  <c:v>0.49913240510469559</c:v>
                </c:pt>
                <c:pt idx="16" formatCode="0%">
                  <c:v>0.38656032163963022</c:v>
                </c:pt>
                <c:pt idx="20" formatCode="0%">
                  <c:v>0.43415743689121472</c:v>
                </c:pt>
                <c:pt idx="24" formatCode="0%">
                  <c:v>0.60693243211910508</c:v>
                </c:pt>
                <c:pt idx="28" formatCode="0%">
                  <c:v>0.48001184807144953</c:v>
                </c:pt>
                <c:pt idx="32" formatCode="0%">
                  <c:v>0.5074814238045432</c:v>
                </c:pt>
                <c:pt idx="36" formatCode="0%">
                  <c:v>0.58773237630422603</c:v>
                </c:pt>
                <c:pt idx="40" formatCode="0%">
                  <c:v>0.53372126143087428</c:v>
                </c:pt>
                <c:pt idx="44" formatCode="0%">
                  <c:v>0.37446853490486487</c:v>
                </c:pt>
                <c:pt idx="48" formatCode="0%">
                  <c:v>0.40714463689921759</c:v>
                </c:pt>
                <c:pt idx="52" formatCode="0%">
                  <c:v>0.47871698968127319</c:v>
                </c:pt>
                <c:pt idx="56" formatCode="0%">
                  <c:v>0.50730148396081631</c:v>
                </c:pt>
                <c:pt idx="60" formatCode="0%">
                  <c:v>0.45654843271010909</c:v>
                </c:pt>
                <c:pt idx="64" formatCode="0%">
                  <c:v>0.47209464443541249</c:v>
                </c:pt>
                <c:pt idx="68" formatCode="0%">
                  <c:v>0.4615035619406907</c:v>
                </c:pt>
              </c:numCache>
            </c:numRef>
          </c:val>
          <c:smooth val="0"/>
        </c:ser>
        <c:ser>
          <c:idx val="2"/>
          <c:order val="2"/>
          <c:tx>
            <c:v>Other candidates</c:v>
          </c:tx>
          <c:spPr>
            <a:ln w="41275">
              <a:solidFill>
                <a:srgbClr val="FFFF00"/>
              </a:solidFill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cat>
            <c:numRef>
              <c:f>'TUS1'!$A$9:$A$77</c:f>
              <c:numCache>
                <c:formatCode>General</c:formatCode>
                <c:ptCount val="69"/>
                <c:pt idx="0">
                  <c:v>1948</c:v>
                </c:pt>
                <c:pt idx="1">
                  <c:v>1949</c:v>
                </c:pt>
                <c:pt idx="2">
                  <c:v>1950</c:v>
                </c:pt>
                <c:pt idx="3">
                  <c:v>1951</c:v>
                </c:pt>
                <c:pt idx="4">
                  <c:v>1952</c:v>
                </c:pt>
                <c:pt idx="5">
                  <c:v>1953</c:v>
                </c:pt>
                <c:pt idx="6">
                  <c:v>1954</c:v>
                </c:pt>
                <c:pt idx="7">
                  <c:v>1955</c:v>
                </c:pt>
                <c:pt idx="8">
                  <c:v>1956</c:v>
                </c:pt>
                <c:pt idx="9">
                  <c:v>1957</c:v>
                </c:pt>
                <c:pt idx="10">
                  <c:v>1958</c:v>
                </c:pt>
                <c:pt idx="11">
                  <c:v>1959</c:v>
                </c:pt>
                <c:pt idx="12">
                  <c:v>1960</c:v>
                </c:pt>
                <c:pt idx="13">
                  <c:v>1961</c:v>
                </c:pt>
                <c:pt idx="14">
                  <c:v>1962</c:v>
                </c:pt>
                <c:pt idx="15">
                  <c:v>1963</c:v>
                </c:pt>
                <c:pt idx="16">
                  <c:v>1964</c:v>
                </c:pt>
                <c:pt idx="17">
                  <c:v>1965</c:v>
                </c:pt>
                <c:pt idx="18">
                  <c:v>1966</c:v>
                </c:pt>
                <c:pt idx="19">
                  <c:v>1967</c:v>
                </c:pt>
                <c:pt idx="20">
                  <c:v>1968</c:v>
                </c:pt>
                <c:pt idx="21">
                  <c:v>1969</c:v>
                </c:pt>
                <c:pt idx="22">
                  <c:v>1970</c:v>
                </c:pt>
                <c:pt idx="23">
                  <c:v>1971</c:v>
                </c:pt>
                <c:pt idx="24">
                  <c:v>1972</c:v>
                </c:pt>
                <c:pt idx="25">
                  <c:v>1973</c:v>
                </c:pt>
                <c:pt idx="26">
                  <c:v>1974</c:v>
                </c:pt>
                <c:pt idx="27">
                  <c:v>1975</c:v>
                </c:pt>
                <c:pt idx="28">
                  <c:v>1976</c:v>
                </c:pt>
                <c:pt idx="29">
                  <c:v>1977</c:v>
                </c:pt>
                <c:pt idx="30">
                  <c:v>1978</c:v>
                </c:pt>
                <c:pt idx="31">
                  <c:v>1979</c:v>
                </c:pt>
                <c:pt idx="32">
                  <c:v>1980</c:v>
                </c:pt>
                <c:pt idx="33">
                  <c:v>1981</c:v>
                </c:pt>
                <c:pt idx="34">
                  <c:v>1982</c:v>
                </c:pt>
                <c:pt idx="35">
                  <c:v>1983</c:v>
                </c:pt>
                <c:pt idx="36">
                  <c:v>1984</c:v>
                </c:pt>
                <c:pt idx="37">
                  <c:v>1985</c:v>
                </c:pt>
                <c:pt idx="38">
                  <c:v>1986</c:v>
                </c:pt>
                <c:pt idx="39">
                  <c:v>1987</c:v>
                </c:pt>
                <c:pt idx="40">
                  <c:v>1988</c:v>
                </c:pt>
                <c:pt idx="41">
                  <c:v>1989</c:v>
                </c:pt>
                <c:pt idx="42">
                  <c:v>1990</c:v>
                </c:pt>
                <c:pt idx="43">
                  <c:v>1991</c:v>
                </c:pt>
                <c:pt idx="44">
                  <c:v>1992</c:v>
                </c:pt>
                <c:pt idx="45">
                  <c:v>1993</c:v>
                </c:pt>
                <c:pt idx="46">
                  <c:v>1994</c:v>
                </c:pt>
                <c:pt idx="47">
                  <c:v>1995</c:v>
                </c:pt>
                <c:pt idx="48">
                  <c:v>1996</c:v>
                </c:pt>
                <c:pt idx="49">
                  <c:v>1997</c:v>
                </c:pt>
                <c:pt idx="50">
                  <c:v>1998</c:v>
                </c:pt>
                <c:pt idx="51">
                  <c:v>1999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</c:numCache>
            </c:numRef>
          </c:cat>
          <c:val>
            <c:numRef>
              <c:f>'TUS1'!$D$9:$D$77</c:f>
              <c:numCache>
                <c:formatCode>General</c:formatCode>
                <c:ptCount val="69"/>
                <c:pt idx="0" formatCode="0%">
                  <c:v>2.4745778324676473E-2</c:v>
                </c:pt>
                <c:pt idx="4" formatCode="0%">
                  <c:v>0</c:v>
                </c:pt>
                <c:pt idx="8" formatCode="0%">
                  <c:v>0</c:v>
                </c:pt>
                <c:pt idx="12" formatCode="0%">
                  <c:v>0</c:v>
                </c:pt>
                <c:pt idx="16" formatCode="0%">
                  <c:v>0</c:v>
                </c:pt>
                <c:pt idx="20" formatCode="0%">
                  <c:v>0.13865549816884215</c:v>
                </c:pt>
                <c:pt idx="24" formatCode="0%">
                  <c:v>1.7733989235054474E-2</c:v>
                </c:pt>
                <c:pt idx="28" formatCode="0%">
                  <c:v>1.9340516293066219E-2</c:v>
                </c:pt>
                <c:pt idx="32" formatCode="0%">
                  <c:v>8.2365772041512034E-2</c:v>
                </c:pt>
                <c:pt idx="36" formatCode="0%">
                  <c:v>6.6979273015716021E-3</c:v>
                </c:pt>
                <c:pt idx="40" formatCode="0%">
                  <c:v>9.8219321577492462E-3</c:v>
                </c:pt>
                <c:pt idx="44" formatCode="0%">
                  <c:v>0.19546854932669677</c:v>
                </c:pt>
                <c:pt idx="48" formatCode="0%">
                  <c:v>0.10050259758738575</c:v>
                </c:pt>
                <c:pt idx="52" formatCode="0%">
                  <c:v>3.7469282579602858E-2</c:v>
                </c:pt>
                <c:pt idx="56" formatCode="0%">
                  <c:v>1.0027290899747656E-2</c:v>
                </c:pt>
                <c:pt idx="60" formatCode="0%">
                  <c:v>1.4369463752246214E-2</c:v>
                </c:pt>
                <c:pt idx="64" formatCode="0%">
                  <c:v>1.7323084383445327E-2</c:v>
                </c:pt>
                <c:pt idx="68" formatCode="0%">
                  <c:v>5.5998856625278419E-2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367048"/>
        <c:axId val="448365480"/>
        <c:extLst>
          <c:ext xmlns:c15="http://schemas.microsoft.com/office/drawing/2012/chart" uri="{02D57815-91ED-43cb-92C2-25804820EDAC}">
            <c15:filteredLineSeries>
              <c15:ser>
                <c:idx val="0"/>
                <c:order val="3"/>
                <c:tx>
                  <c:v>50</c:v>
                </c:tx>
                <c:spPr>
                  <a:ln w="44450">
                    <a:solidFill>
                      <a:schemeClr val="tx1"/>
                    </a:solidFill>
                  </a:ln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'TUS1'!$A$9:$A$77</c15:sqref>
                        </c15:formulaRef>
                      </c:ext>
                    </c:extLst>
                    <c:numCache>
                      <c:formatCode>General</c:formatCode>
                      <c:ptCount val="69"/>
                      <c:pt idx="0">
                        <c:v>1948</c:v>
                      </c:pt>
                      <c:pt idx="1">
                        <c:v>1949</c:v>
                      </c:pt>
                      <c:pt idx="2">
                        <c:v>1950</c:v>
                      </c:pt>
                      <c:pt idx="3">
                        <c:v>1951</c:v>
                      </c:pt>
                      <c:pt idx="4">
                        <c:v>1952</c:v>
                      </c:pt>
                      <c:pt idx="5">
                        <c:v>1953</c:v>
                      </c:pt>
                      <c:pt idx="6">
                        <c:v>1954</c:v>
                      </c:pt>
                      <c:pt idx="7">
                        <c:v>1955</c:v>
                      </c:pt>
                      <c:pt idx="8">
                        <c:v>1956</c:v>
                      </c:pt>
                      <c:pt idx="9">
                        <c:v>1957</c:v>
                      </c:pt>
                      <c:pt idx="10">
                        <c:v>1958</c:v>
                      </c:pt>
                      <c:pt idx="11">
                        <c:v>1959</c:v>
                      </c:pt>
                      <c:pt idx="12">
                        <c:v>1960</c:v>
                      </c:pt>
                      <c:pt idx="13">
                        <c:v>1961</c:v>
                      </c:pt>
                      <c:pt idx="14">
                        <c:v>1962</c:v>
                      </c:pt>
                      <c:pt idx="15">
                        <c:v>1963</c:v>
                      </c:pt>
                      <c:pt idx="16">
                        <c:v>1964</c:v>
                      </c:pt>
                      <c:pt idx="17">
                        <c:v>1965</c:v>
                      </c:pt>
                      <c:pt idx="18">
                        <c:v>1966</c:v>
                      </c:pt>
                      <c:pt idx="19">
                        <c:v>1967</c:v>
                      </c:pt>
                      <c:pt idx="20">
                        <c:v>1968</c:v>
                      </c:pt>
                      <c:pt idx="21">
                        <c:v>1969</c:v>
                      </c:pt>
                      <c:pt idx="22">
                        <c:v>1970</c:v>
                      </c:pt>
                      <c:pt idx="23">
                        <c:v>1971</c:v>
                      </c:pt>
                      <c:pt idx="24">
                        <c:v>1972</c:v>
                      </c:pt>
                      <c:pt idx="25">
                        <c:v>1973</c:v>
                      </c:pt>
                      <c:pt idx="26">
                        <c:v>1974</c:v>
                      </c:pt>
                      <c:pt idx="27">
                        <c:v>1975</c:v>
                      </c:pt>
                      <c:pt idx="28">
                        <c:v>1976</c:v>
                      </c:pt>
                      <c:pt idx="29">
                        <c:v>1977</c:v>
                      </c:pt>
                      <c:pt idx="30">
                        <c:v>1978</c:v>
                      </c:pt>
                      <c:pt idx="31">
                        <c:v>1979</c:v>
                      </c:pt>
                      <c:pt idx="32">
                        <c:v>1980</c:v>
                      </c:pt>
                      <c:pt idx="33">
                        <c:v>1981</c:v>
                      </c:pt>
                      <c:pt idx="34">
                        <c:v>1982</c:v>
                      </c:pt>
                      <c:pt idx="35">
                        <c:v>1983</c:v>
                      </c:pt>
                      <c:pt idx="36">
                        <c:v>1984</c:v>
                      </c:pt>
                      <c:pt idx="37">
                        <c:v>1985</c:v>
                      </c:pt>
                      <c:pt idx="38">
                        <c:v>1986</c:v>
                      </c:pt>
                      <c:pt idx="39">
                        <c:v>1987</c:v>
                      </c:pt>
                      <c:pt idx="40">
                        <c:v>1988</c:v>
                      </c:pt>
                      <c:pt idx="41">
                        <c:v>1989</c:v>
                      </c:pt>
                      <c:pt idx="42">
                        <c:v>1990</c:v>
                      </c:pt>
                      <c:pt idx="43">
                        <c:v>1991</c:v>
                      </c:pt>
                      <c:pt idx="44">
                        <c:v>1992</c:v>
                      </c:pt>
                      <c:pt idx="45">
                        <c:v>1993</c:v>
                      </c:pt>
                      <c:pt idx="46">
                        <c:v>1994</c:v>
                      </c:pt>
                      <c:pt idx="47">
                        <c:v>1995</c:v>
                      </c:pt>
                      <c:pt idx="48">
                        <c:v>1996</c:v>
                      </c:pt>
                      <c:pt idx="49">
                        <c:v>1997</c:v>
                      </c:pt>
                      <c:pt idx="50">
                        <c:v>1998</c:v>
                      </c:pt>
                      <c:pt idx="51">
                        <c:v>1999</c:v>
                      </c:pt>
                      <c:pt idx="52">
                        <c:v>2000</c:v>
                      </c:pt>
                      <c:pt idx="53">
                        <c:v>2001</c:v>
                      </c:pt>
                      <c:pt idx="54">
                        <c:v>2002</c:v>
                      </c:pt>
                      <c:pt idx="55">
                        <c:v>2003</c:v>
                      </c:pt>
                      <c:pt idx="56">
                        <c:v>2004</c:v>
                      </c:pt>
                      <c:pt idx="57">
                        <c:v>2005</c:v>
                      </c:pt>
                      <c:pt idx="58">
                        <c:v>2006</c:v>
                      </c:pt>
                      <c:pt idx="59">
                        <c:v>2007</c:v>
                      </c:pt>
                      <c:pt idx="60">
                        <c:v>2008</c:v>
                      </c:pt>
                      <c:pt idx="61">
                        <c:v>2009</c:v>
                      </c:pt>
                      <c:pt idx="62">
                        <c:v>2010</c:v>
                      </c:pt>
                      <c:pt idx="63">
                        <c:v>2011</c:v>
                      </c:pt>
                      <c:pt idx="64">
                        <c:v>2012</c:v>
                      </c:pt>
                      <c:pt idx="65">
                        <c:v>2013</c:v>
                      </c:pt>
                      <c:pt idx="66">
                        <c:v>2014</c:v>
                      </c:pt>
                      <c:pt idx="67">
                        <c:v>2015</c:v>
                      </c:pt>
                      <c:pt idx="68">
                        <c:v>2016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'TUS1'!$DH$6:$DH$77</c15:sqref>
                        </c15:formulaRef>
                      </c:ext>
                    </c:extLst>
                    <c:numCache>
                      <c:formatCode>0%</c:formatCode>
                      <c:ptCount val="72"/>
                      <c:pt idx="0">
                        <c:v>0.5</c:v>
                      </c:pt>
                      <c:pt idx="1">
                        <c:v>0.5</c:v>
                      </c:pt>
                      <c:pt idx="2">
                        <c:v>0.5</c:v>
                      </c:pt>
                      <c:pt idx="3">
                        <c:v>0.5</c:v>
                      </c:pt>
                      <c:pt idx="4">
                        <c:v>0.5</c:v>
                      </c:pt>
                      <c:pt idx="5">
                        <c:v>0.5</c:v>
                      </c:pt>
                      <c:pt idx="6">
                        <c:v>0.5</c:v>
                      </c:pt>
                      <c:pt idx="7">
                        <c:v>0.5</c:v>
                      </c:pt>
                      <c:pt idx="8">
                        <c:v>0.5</c:v>
                      </c:pt>
                      <c:pt idx="9">
                        <c:v>0.5</c:v>
                      </c:pt>
                      <c:pt idx="10">
                        <c:v>0.5</c:v>
                      </c:pt>
                      <c:pt idx="11">
                        <c:v>0.5</c:v>
                      </c:pt>
                      <c:pt idx="12">
                        <c:v>0.5</c:v>
                      </c:pt>
                      <c:pt idx="13">
                        <c:v>0.5</c:v>
                      </c:pt>
                      <c:pt idx="14">
                        <c:v>0.5</c:v>
                      </c:pt>
                      <c:pt idx="15">
                        <c:v>0.5</c:v>
                      </c:pt>
                      <c:pt idx="16">
                        <c:v>0.5</c:v>
                      </c:pt>
                      <c:pt idx="17">
                        <c:v>0.5</c:v>
                      </c:pt>
                      <c:pt idx="18">
                        <c:v>0.5</c:v>
                      </c:pt>
                      <c:pt idx="19">
                        <c:v>0.5</c:v>
                      </c:pt>
                      <c:pt idx="20">
                        <c:v>0.5</c:v>
                      </c:pt>
                      <c:pt idx="21">
                        <c:v>0.5</c:v>
                      </c:pt>
                      <c:pt idx="22">
                        <c:v>0.5</c:v>
                      </c:pt>
                      <c:pt idx="23">
                        <c:v>0.5</c:v>
                      </c:pt>
                      <c:pt idx="24">
                        <c:v>0.5</c:v>
                      </c:pt>
                      <c:pt idx="25">
                        <c:v>0.5</c:v>
                      </c:pt>
                      <c:pt idx="26">
                        <c:v>0.5</c:v>
                      </c:pt>
                      <c:pt idx="27">
                        <c:v>0.5</c:v>
                      </c:pt>
                      <c:pt idx="28">
                        <c:v>0.5</c:v>
                      </c:pt>
                      <c:pt idx="29">
                        <c:v>0.5</c:v>
                      </c:pt>
                      <c:pt idx="30">
                        <c:v>0.5</c:v>
                      </c:pt>
                      <c:pt idx="31">
                        <c:v>0.5</c:v>
                      </c:pt>
                      <c:pt idx="32">
                        <c:v>0.5</c:v>
                      </c:pt>
                      <c:pt idx="33">
                        <c:v>0.5</c:v>
                      </c:pt>
                      <c:pt idx="34">
                        <c:v>0.5</c:v>
                      </c:pt>
                      <c:pt idx="35">
                        <c:v>0.5</c:v>
                      </c:pt>
                      <c:pt idx="36">
                        <c:v>0.5</c:v>
                      </c:pt>
                      <c:pt idx="37">
                        <c:v>0.5</c:v>
                      </c:pt>
                      <c:pt idx="38">
                        <c:v>0.5</c:v>
                      </c:pt>
                      <c:pt idx="39">
                        <c:v>0.5</c:v>
                      </c:pt>
                      <c:pt idx="40">
                        <c:v>0.5</c:v>
                      </c:pt>
                      <c:pt idx="41">
                        <c:v>0.5</c:v>
                      </c:pt>
                      <c:pt idx="42">
                        <c:v>0.5</c:v>
                      </c:pt>
                      <c:pt idx="43">
                        <c:v>0.5</c:v>
                      </c:pt>
                      <c:pt idx="44">
                        <c:v>0.5</c:v>
                      </c:pt>
                      <c:pt idx="45">
                        <c:v>0.5</c:v>
                      </c:pt>
                      <c:pt idx="46">
                        <c:v>0.5</c:v>
                      </c:pt>
                      <c:pt idx="47">
                        <c:v>0.5</c:v>
                      </c:pt>
                      <c:pt idx="48">
                        <c:v>0.5</c:v>
                      </c:pt>
                      <c:pt idx="49">
                        <c:v>0.5</c:v>
                      </c:pt>
                      <c:pt idx="50">
                        <c:v>0.5</c:v>
                      </c:pt>
                      <c:pt idx="51">
                        <c:v>0.5</c:v>
                      </c:pt>
                      <c:pt idx="52">
                        <c:v>0.5</c:v>
                      </c:pt>
                      <c:pt idx="53">
                        <c:v>0.5</c:v>
                      </c:pt>
                      <c:pt idx="54">
                        <c:v>0.5</c:v>
                      </c:pt>
                      <c:pt idx="55">
                        <c:v>0.5</c:v>
                      </c:pt>
                      <c:pt idx="56">
                        <c:v>0.5</c:v>
                      </c:pt>
                      <c:pt idx="57">
                        <c:v>0.5</c:v>
                      </c:pt>
                      <c:pt idx="58">
                        <c:v>0.5</c:v>
                      </c:pt>
                      <c:pt idx="59">
                        <c:v>0.5</c:v>
                      </c:pt>
                      <c:pt idx="60">
                        <c:v>0.5</c:v>
                      </c:pt>
                      <c:pt idx="61">
                        <c:v>0.5</c:v>
                      </c:pt>
                      <c:pt idx="62">
                        <c:v>0.5</c:v>
                      </c:pt>
                      <c:pt idx="63">
                        <c:v>0.5</c:v>
                      </c:pt>
                      <c:pt idx="64">
                        <c:v>0.5</c:v>
                      </c:pt>
                      <c:pt idx="65">
                        <c:v>0.5</c:v>
                      </c:pt>
                      <c:pt idx="66">
                        <c:v>0.5</c:v>
                      </c:pt>
                      <c:pt idx="67">
                        <c:v>0.5</c:v>
                      </c:pt>
                      <c:pt idx="68">
                        <c:v>0.5</c:v>
                      </c:pt>
                      <c:pt idx="69">
                        <c:v>0.5</c:v>
                      </c:pt>
                      <c:pt idx="70">
                        <c:v>0.5</c:v>
                      </c:pt>
                      <c:pt idx="71">
                        <c:v>0.5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4483670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8365480"/>
        <c:crossesAt val="0"/>
        <c:auto val="1"/>
        <c:lblAlgn val="ctr"/>
        <c:lblOffset val="100"/>
        <c:tickLblSkip val="4"/>
        <c:tickMarkSkip val="4"/>
        <c:noMultiLvlLbl val="0"/>
      </c:catAx>
      <c:valAx>
        <c:axId val="448365480"/>
        <c:scaling>
          <c:orientation val="minMax"/>
          <c:max val="0.640000000000000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8367048"/>
        <c:crosses val="autoZero"/>
        <c:crossBetween val="midCat"/>
        <c:majorUnit val="0.04"/>
      </c:valAx>
      <c:spPr>
        <a:noFill/>
        <a:ln w="25400">
          <a:noFill/>
        </a:ln>
      </c:spPr>
    </c:plotArea>
    <c:legend>
      <c:legendPos val="l"/>
      <c:legendEntry>
        <c:idx val="0"/>
        <c:txPr>
          <a:bodyPr/>
          <a:lstStyle/>
          <a:p>
            <a:pPr>
              <a:defRPr sz="1600"/>
            </a:pPr>
            <a:endParaRPr lang="fr-FR"/>
          </a:p>
        </c:txPr>
      </c:legendEntry>
      <c:layout>
        <c:manualLayout>
          <c:xMode val="edge"/>
          <c:yMode val="edge"/>
          <c:x val="0.32983259505506285"/>
          <c:y val="0.4118590202066062"/>
          <c:w val="0.28504297038220211"/>
          <c:h val="0.18073837673685922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6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600">
                <a:latin typeface="Arial"/>
              </a:defRPr>
            </a:pPr>
            <a:r>
              <a:rPr lang="fr-FR" sz="1600" baseline="0"/>
              <a:t>Vote for democratic party by ethnic origin in the US, 1948-2016</a:t>
            </a:r>
            <a:endParaRPr lang="fr-FR" sz="1600"/>
          </a:p>
        </c:rich>
      </c:tx>
      <c:layout>
        <c:manualLayout>
          <c:xMode val="edge"/>
          <c:yMode val="edge"/>
          <c:x val="0.22651184991175841"/>
          <c:y val="9.071304853536521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7484092733700174E-2"/>
          <c:y val="5.7758297975758419E-2"/>
          <c:w val="0.92222803795075603"/>
          <c:h val="0.77671301682000804"/>
        </c:manualLayout>
      </c:layout>
      <c:barChart>
        <c:barDir val="col"/>
        <c:grouping val="clustered"/>
        <c:varyColors val="0"/>
        <c:ser>
          <c:idx val="6"/>
          <c:order val="0"/>
          <c:tx>
            <c:v>Whites</c:v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'TUS2'!$A$6:$A$23</c15:sqref>
                  </c15:fullRef>
                </c:ext>
              </c:extLst>
              <c:f>('TUS2'!$A$6,'TUS2'!$A$8:$A$10,'TUS2'!$A$12:$A$23)</c:f>
              <c:numCache>
                <c:formatCode>General</c:formatCode>
                <c:ptCount val="16"/>
                <c:pt idx="0">
                  <c:v>1948</c:v>
                </c:pt>
                <c:pt idx="1">
                  <c:v>1956</c:v>
                </c:pt>
                <c:pt idx="2">
                  <c:v>1960</c:v>
                </c:pt>
                <c:pt idx="3">
                  <c:v>1964</c:v>
                </c:pt>
                <c:pt idx="4">
                  <c:v>1972</c:v>
                </c:pt>
                <c:pt idx="5">
                  <c:v>1976</c:v>
                </c:pt>
                <c:pt idx="6">
                  <c:v>1980</c:v>
                </c:pt>
                <c:pt idx="7">
                  <c:v>1984</c:v>
                </c:pt>
                <c:pt idx="8">
                  <c:v>1988</c:v>
                </c:pt>
                <c:pt idx="9">
                  <c:v>1992</c:v>
                </c:pt>
                <c:pt idx="10">
                  <c:v>1996</c:v>
                </c:pt>
                <c:pt idx="11">
                  <c:v>2000</c:v>
                </c:pt>
                <c:pt idx="12">
                  <c:v>2004</c:v>
                </c:pt>
                <c:pt idx="13">
                  <c:v>2008</c:v>
                </c:pt>
                <c:pt idx="14">
                  <c:v>2012</c:v>
                </c:pt>
                <c:pt idx="15">
                  <c:v>2016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'TUS2'!$I$6:$I$23</c15:sqref>
                  </c15:fullRef>
                </c:ext>
              </c:extLst>
              <c:f>('TUS2'!$I$6,'TUS2'!$I$8:$I$10,'TUS2'!$I$12:$I$23)</c:f>
              <c:numCache>
                <c:formatCode>0%</c:formatCode>
                <c:ptCount val="16"/>
                <c:pt idx="0">
                  <c:v>0.49</c:v>
                </c:pt>
                <c:pt idx="1">
                  <c:v>0.41</c:v>
                </c:pt>
                <c:pt idx="2">
                  <c:v>0.49</c:v>
                </c:pt>
                <c:pt idx="3">
                  <c:v>0.59</c:v>
                </c:pt>
                <c:pt idx="4">
                  <c:v>0.32</c:v>
                </c:pt>
                <c:pt idx="5">
                  <c:v>0.47</c:v>
                </c:pt>
                <c:pt idx="6">
                  <c:v>0.35</c:v>
                </c:pt>
                <c:pt idx="7">
                  <c:v>0.35</c:v>
                </c:pt>
                <c:pt idx="8">
                  <c:v>0.4</c:v>
                </c:pt>
                <c:pt idx="9">
                  <c:v>0.39</c:v>
                </c:pt>
                <c:pt idx="10">
                  <c:v>0.43</c:v>
                </c:pt>
                <c:pt idx="11">
                  <c:v>0.42</c:v>
                </c:pt>
                <c:pt idx="12">
                  <c:v>0.41</c:v>
                </c:pt>
                <c:pt idx="13">
                  <c:v>0.43</c:v>
                </c:pt>
                <c:pt idx="14">
                  <c:v>0.39</c:v>
                </c:pt>
                <c:pt idx="15">
                  <c:v>0.37</c:v>
                </c:pt>
              </c:numCache>
            </c:numRef>
          </c:val>
        </c:ser>
        <c:ser>
          <c:idx val="7"/>
          <c:order val="1"/>
          <c:tx>
            <c:v>Blacks</c:v>
          </c:tx>
          <c:spPr>
            <a:solidFill>
              <a:schemeClr val="accent2"/>
            </a:solidFill>
            <a:ln>
              <a:solidFill>
                <a:schemeClr val="accent2"/>
              </a:solidFill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'TUS2'!$A$6:$A$23</c15:sqref>
                  </c15:fullRef>
                </c:ext>
              </c:extLst>
              <c:f>('TUS2'!$A$6,'TUS2'!$A$8:$A$10,'TUS2'!$A$12:$A$23)</c:f>
              <c:numCache>
                <c:formatCode>General</c:formatCode>
                <c:ptCount val="16"/>
                <c:pt idx="0">
                  <c:v>1948</c:v>
                </c:pt>
                <c:pt idx="1">
                  <c:v>1956</c:v>
                </c:pt>
                <c:pt idx="2">
                  <c:v>1960</c:v>
                </c:pt>
                <c:pt idx="3">
                  <c:v>1964</c:v>
                </c:pt>
                <c:pt idx="4">
                  <c:v>1972</c:v>
                </c:pt>
                <c:pt idx="5">
                  <c:v>1976</c:v>
                </c:pt>
                <c:pt idx="6">
                  <c:v>1980</c:v>
                </c:pt>
                <c:pt idx="7">
                  <c:v>1984</c:v>
                </c:pt>
                <c:pt idx="8">
                  <c:v>1988</c:v>
                </c:pt>
                <c:pt idx="9">
                  <c:v>1992</c:v>
                </c:pt>
                <c:pt idx="10">
                  <c:v>1996</c:v>
                </c:pt>
                <c:pt idx="11">
                  <c:v>2000</c:v>
                </c:pt>
                <c:pt idx="12">
                  <c:v>2004</c:v>
                </c:pt>
                <c:pt idx="13">
                  <c:v>2008</c:v>
                </c:pt>
                <c:pt idx="14">
                  <c:v>2012</c:v>
                </c:pt>
                <c:pt idx="15">
                  <c:v>2016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'TUS2'!$J$6:$J$23</c15:sqref>
                  </c15:fullRef>
                </c:ext>
              </c:extLst>
              <c:f>('TUS2'!$J$6,'TUS2'!$J$8:$J$10,'TUS2'!$J$12:$J$23)</c:f>
              <c:numCache>
                <c:formatCode>0%</c:formatCode>
                <c:ptCount val="16"/>
                <c:pt idx="0">
                  <c:v>0.59</c:v>
                </c:pt>
                <c:pt idx="1">
                  <c:v>0.61</c:v>
                </c:pt>
                <c:pt idx="2">
                  <c:v>0.68</c:v>
                </c:pt>
                <c:pt idx="3">
                  <c:v>0.94</c:v>
                </c:pt>
                <c:pt idx="4">
                  <c:v>0.82</c:v>
                </c:pt>
                <c:pt idx="5">
                  <c:v>0.83</c:v>
                </c:pt>
                <c:pt idx="6">
                  <c:v>0.85</c:v>
                </c:pt>
                <c:pt idx="7">
                  <c:v>0.9</c:v>
                </c:pt>
                <c:pt idx="8">
                  <c:v>0.86</c:v>
                </c:pt>
                <c:pt idx="9">
                  <c:v>0.83</c:v>
                </c:pt>
                <c:pt idx="10">
                  <c:v>0.84</c:v>
                </c:pt>
                <c:pt idx="11">
                  <c:v>0.9</c:v>
                </c:pt>
                <c:pt idx="12">
                  <c:v>0.88</c:v>
                </c:pt>
                <c:pt idx="13">
                  <c:v>0.95</c:v>
                </c:pt>
                <c:pt idx="14">
                  <c:v>0.93</c:v>
                </c:pt>
                <c:pt idx="15">
                  <c:v>0.89</c:v>
                </c:pt>
              </c:numCache>
            </c:numRef>
          </c:val>
        </c:ser>
        <c:ser>
          <c:idx val="8"/>
          <c:order val="2"/>
          <c:tx>
            <c:v>Latinos/other</c:v>
          </c:tx>
          <c:spPr>
            <a:solidFill>
              <a:schemeClr val="accent3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'TUS2'!$A$6:$A$23</c15:sqref>
                  </c15:fullRef>
                </c:ext>
              </c:extLst>
              <c:f>('TUS2'!$A$6,'TUS2'!$A$8:$A$10,'TUS2'!$A$12:$A$23)</c:f>
              <c:numCache>
                <c:formatCode>General</c:formatCode>
                <c:ptCount val="16"/>
                <c:pt idx="0">
                  <c:v>1948</c:v>
                </c:pt>
                <c:pt idx="1">
                  <c:v>1956</c:v>
                </c:pt>
                <c:pt idx="2">
                  <c:v>1960</c:v>
                </c:pt>
                <c:pt idx="3">
                  <c:v>1964</c:v>
                </c:pt>
                <c:pt idx="4">
                  <c:v>1972</c:v>
                </c:pt>
                <c:pt idx="5">
                  <c:v>1976</c:v>
                </c:pt>
                <c:pt idx="6">
                  <c:v>1980</c:v>
                </c:pt>
                <c:pt idx="7">
                  <c:v>1984</c:v>
                </c:pt>
                <c:pt idx="8">
                  <c:v>1988</c:v>
                </c:pt>
                <c:pt idx="9">
                  <c:v>1992</c:v>
                </c:pt>
                <c:pt idx="10">
                  <c:v>1996</c:v>
                </c:pt>
                <c:pt idx="11">
                  <c:v>2000</c:v>
                </c:pt>
                <c:pt idx="12">
                  <c:v>2004</c:v>
                </c:pt>
                <c:pt idx="13">
                  <c:v>2008</c:v>
                </c:pt>
                <c:pt idx="14">
                  <c:v>2012</c:v>
                </c:pt>
                <c:pt idx="15">
                  <c:v>2016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'TUS2'!$K$6:$K$23</c15:sqref>
                  </c15:fullRef>
                </c:ext>
              </c:extLst>
              <c:f>('TUS2'!$K$6,'TUS2'!$K$8:$K$10,'TUS2'!$K$12:$K$23)</c:f>
              <c:numCache>
                <c:formatCode>0%</c:formatCode>
                <c:ptCount val="16"/>
                <c:pt idx="4">
                  <c:v>0.64</c:v>
                </c:pt>
                <c:pt idx="5">
                  <c:v>0.67</c:v>
                </c:pt>
                <c:pt idx="6">
                  <c:v>0.55000000000000004</c:v>
                </c:pt>
                <c:pt idx="7">
                  <c:v>0.62</c:v>
                </c:pt>
                <c:pt idx="8">
                  <c:v>0.63249999999999995</c:v>
                </c:pt>
                <c:pt idx="9">
                  <c:v>0.61</c:v>
                </c:pt>
                <c:pt idx="10">
                  <c:v>0.68</c:v>
                </c:pt>
                <c:pt idx="11">
                  <c:v>0.6</c:v>
                </c:pt>
                <c:pt idx="12">
                  <c:v>0.54</c:v>
                </c:pt>
                <c:pt idx="13">
                  <c:v>0.66</c:v>
                </c:pt>
                <c:pt idx="14">
                  <c:v>0.7</c:v>
                </c:pt>
                <c:pt idx="15">
                  <c:v>0.64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7254944"/>
        <c:axId val="417249456"/>
        <c:extLst/>
      </c:barChart>
      <c:catAx>
        <c:axId val="4172549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 b="1" i="0">
                <a:latin typeface="Arial"/>
              </a:defRPr>
            </a:pPr>
            <a:endParaRPr lang="fr-FR"/>
          </a:p>
        </c:txPr>
        <c:crossAx val="417249456"/>
        <c:crosses val="autoZero"/>
        <c:auto val="1"/>
        <c:lblAlgn val="ctr"/>
        <c:lblOffset val="100"/>
        <c:noMultiLvlLbl val="0"/>
      </c:catAx>
      <c:valAx>
        <c:axId val="417249456"/>
        <c:scaling>
          <c:orientation val="minMax"/>
          <c:max val="1.05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417254944"/>
        <c:crosses val="autoZero"/>
        <c:crossBetween val="between"/>
        <c:majorUnit val="0.1"/>
      </c:valAx>
      <c:spPr>
        <a:ln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28508377142874519"/>
          <c:y val="6.891836199801761E-2"/>
          <c:w val="0.55657006309051671"/>
          <c:h val="6.2190964579825862E-2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600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Minority vote in the US, 1948-2017: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 before and after controls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33209209136837858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1"/>
          <c:order val="0"/>
          <c:tx>
            <c:v>Difference (% voting democrat among minority voters (black/latinos/other)) - (% voting democrats among whites)</c:v>
          </c:tx>
          <c:spPr>
            <a:ln w="41275">
              <a:solidFill>
                <a:schemeClr val="accent1"/>
              </a:solidFill>
            </a:ln>
          </c:spPr>
          <c:marker>
            <c:symbol val="square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'TUS1'!$Y$6:$Y$81</c:f>
              <c:numCache>
                <c:formatCode>0%</c:formatCode>
                <c:ptCount val="76"/>
                <c:pt idx="3">
                  <c:v>0.11142363047402776</c:v>
                </c:pt>
                <c:pt idx="7">
                  <c:v>0.24361177102441903</c:v>
                </c:pt>
                <c:pt idx="11">
                  <c:v>0.24664513382517828</c:v>
                </c:pt>
                <c:pt idx="15">
                  <c:v>0.2267020412998218</c:v>
                </c:pt>
                <c:pt idx="19">
                  <c:v>0.4192754897590375</c:v>
                </c:pt>
                <c:pt idx="23">
                  <c:v>0.48318840548615088</c:v>
                </c:pt>
                <c:pt idx="27">
                  <c:v>0.50877973217621031</c:v>
                </c:pt>
                <c:pt idx="31">
                  <c:v>0.43905189048609639</c:v>
                </c:pt>
                <c:pt idx="35">
                  <c:v>0.47761877937826086</c:v>
                </c:pt>
                <c:pt idx="39">
                  <c:v>0.39419442384007775</c:v>
                </c:pt>
                <c:pt idx="43">
                  <c:v>0.42072502932792305</c:v>
                </c:pt>
                <c:pt idx="47">
                  <c:v>0.30696152072935945</c:v>
                </c:pt>
                <c:pt idx="51">
                  <c:v>0.38335388394489067</c:v>
                </c:pt>
                <c:pt idx="55">
                  <c:v>0.29837465876922992</c:v>
                </c:pt>
                <c:pt idx="59">
                  <c:v>0.31152030466432207</c:v>
                </c:pt>
                <c:pt idx="63">
                  <c:v>0.44218814596468159</c:v>
                </c:pt>
                <c:pt idx="67">
                  <c:v>0.39903800412274049</c:v>
                </c:pt>
                <c:pt idx="71">
                  <c:v>0.38303234972187938</c:v>
                </c:pt>
              </c:numCache>
            </c:numRef>
          </c:val>
          <c:smooth val="0"/>
        </c:ser>
        <c:ser>
          <c:idx val="3"/>
          <c:order val="1"/>
          <c:tx>
            <c:v>After controles for age, sex</c:v>
          </c:tx>
          <c:spPr>
            <a:ln>
              <a:solidFill>
                <a:schemeClr val="accent2"/>
              </a:solidFill>
            </a:ln>
          </c:spPr>
          <c:marker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val>
            <c:numRef>
              <c:f>'TUS1'!$Z$6:$Z$81</c:f>
              <c:numCache>
                <c:formatCode>0%</c:formatCode>
                <c:ptCount val="76"/>
                <c:pt idx="3">
                  <c:v>9.4398064674049098E-2</c:v>
                </c:pt>
                <c:pt idx="7">
                  <c:v>0.23309431883892787</c:v>
                </c:pt>
                <c:pt idx="11">
                  <c:v>0.24951127698721567</c:v>
                </c:pt>
                <c:pt idx="15">
                  <c:v>0.22871790417760651</c:v>
                </c:pt>
                <c:pt idx="19">
                  <c:v>0.40993499734142985</c:v>
                </c:pt>
                <c:pt idx="23">
                  <c:v>0.47867361614798742</c:v>
                </c:pt>
                <c:pt idx="27">
                  <c:v>0.49990550753002122</c:v>
                </c:pt>
                <c:pt idx="31">
                  <c:v>0.43802950215804726</c:v>
                </c:pt>
                <c:pt idx="35">
                  <c:v>0.47765965494266027</c:v>
                </c:pt>
                <c:pt idx="39">
                  <c:v>0.39884036187345662</c:v>
                </c:pt>
                <c:pt idx="43">
                  <c:v>0.41959355650101804</c:v>
                </c:pt>
                <c:pt idx="47">
                  <c:v>0.30627407334260348</c:v>
                </c:pt>
                <c:pt idx="51">
                  <c:v>0.38012563899019336</c:v>
                </c:pt>
                <c:pt idx="55">
                  <c:v>0.30518800824616077</c:v>
                </c:pt>
                <c:pt idx="59">
                  <c:v>0.31539540510704922</c:v>
                </c:pt>
                <c:pt idx="63">
                  <c:v>0.4314273769883798</c:v>
                </c:pt>
                <c:pt idx="67">
                  <c:v>0.38928587661413527</c:v>
                </c:pt>
                <c:pt idx="71">
                  <c:v>0.37167717482206963</c:v>
                </c:pt>
              </c:numCache>
            </c:numRef>
          </c:val>
          <c:smooth val="0"/>
        </c:ser>
        <c:ser>
          <c:idx val="2"/>
          <c:order val="2"/>
          <c:tx>
            <c:v>After controls for age, sex, education, income</c:v>
          </c:tx>
          <c:spPr>
            <a:ln w="34925"/>
          </c:spPr>
          <c:marker>
            <c:symbol val="triangle"/>
            <c:size val="10"/>
          </c:marker>
          <c:val>
            <c:numRef>
              <c:f>'TUS1'!$AA$6:$AA$81</c:f>
              <c:numCache>
                <c:formatCode>0%</c:formatCode>
                <c:ptCount val="76"/>
                <c:pt idx="3">
                  <c:v>2.5671877171709656E-2</c:v>
                </c:pt>
                <c:pt idx="7">
                  <c:v>0.19738952114580735</c:v>
                </c:pt>
                <c:pt idx="11">
                  <c:v>0.2238798089243276</c:v>
                </c:pt>
                <c:pt idx="15">
                  <c:v>0.17733505849487372</c:v>
                </c:pt>
                <c:pt idx="19">
                  <c:v>0.33805915382673507</c:v>
                </c:pt>
                <c:pt idx="23">
                  <c:v>0.43843122595732464</c:v>
                </c:pt>
                <c:pt idx="27">
                  <c:v>0.48762558497371328</c:v>
                </c:pt>
                <c:pt idx="31">
                  <c:v>0.36681255027529774</c:v>
                </c:pt>
                <c:pt idx="35">
                  <c:v>0.42204294614772997</c:v>
                </c:pt>
                <c:pt idx="39">
                  <c:v>0.3421274479360254</c:v>
                </c:pt>
                <c:pt idx="43">
                  <c:v>0.38610186197924451</c:v>
                </c:pt>
                <c:pt idx="47">
                  <c:v>0.27056041552667998</c:v>
                </c:pt>
                <c:pt idx="51">
                  <c:v>0.31834791893731434</c:v>
                </c:pt>
                <c:pt idx="55">
                  <c:v>0.30062897198023397</c:v>
                </c:pt>
                <c:pt idx="59">
                  <c:v>0.29527238277284806</c:v>
                </c:pt>
                <c:pt idx="63">
                  <c:v>0.39406775091123336</c:v>
                </c:pt>
                <c:pt idx="67">
                  <c:v>0.37240638483830402</c:v>
                </c:pt>
                <c:pt idx="71">
                  <c:v>0.3738331452927024</c:v>
                </c:pt>
              </c:numCache>
            </c:numRef>
          </c:val>
          <c:smooth val="0"/>
        </c:ser>
        <c:ser>
          <c:idx val="0"/>
          <c:order val="3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'TUS1'!$DG$6:$DG$81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7247888"/>
        <c:axId val="417246320"/>
      </c:lineChart>
      <c:catAx>
        <c:axId val="417247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7246320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17246320"/>
        <c:scaling>
          <c:orientation val="minMax"/>
          <c:max val="0.52"/>
          <c:min val="-4.0000000000000008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7247888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0.35196653214675377"/>
          <c:y val="0.43393107661271696"/>
          <c:w val="0.58178985973998654"/>
          <c:h val="0.2181731004869317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600">
                <a:latin typeface="Arial"/>
              </a:defRPr>
            </a:pPr>
            <a:r>
              <a:rPr lang="fr-FR" sz="1600" baseline="0"/>
              <a:t>Political conflict and national-ethnic origins: France vs the US </a:t>
            </a:r>
            <a:endParaRPr lang="fr-FR" sz="1600"/>
          </a:p>
        </c:rich>
      </c:tx>
      <c:layout>
        <c:manualLayout>
          <c:xMode val="edge"/>
          <c:yMode val="edge"/>
          <c:x val="0.20169084669588583"/>
          <c:y val="1.9955730350332083E-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6789317457156632E-2"/>
          <c:y val="5.5495460694961876E-2"/>
          <c:w val="0.90321068254284342"/>
          <c:h val="0.71109145515836369"/>
        </c:manualLayout>
      </c:layout>
      <c:barChart>
        <c:barDir val="col"/>
        <c:grouping val="clustered"/>
        <c:varyColors val="0"/>
        <c:ser>
          <c:idx val="6"/>
          <c:order val="0"/>
          <c:tx>
            <c:v>No foreign origin (France); Whites (US)</c:v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invertIfNegative val="0"/>
          <c:cat>
            <c:strLit>
              <c:ptCount val="2"/>
              <c:pt idx="0">
                <c:v>France 2012</c:v>
              </c:pt>
              <c:pt idx="1">
                <c:v>US 2016</c:v>
              </c:pt>
            </c:strLit>
          </c:cat>
          <c:val>
            <c:numLit>
              <c:formatCode>General</c:formatCode>
              <c:ptCount val="2"/>
              <c:pt idx="0">
                <c:v>0.49437642097473145</c:v>
              </c:pt>
              <c:pt idx="1">
                <c:v>0.37</c:v>
              </c:pt>
            </c:numLit>
          </c:val>
        </c:ser>
        <c:ser>
          <c:idx val="7"/>
          <c:order val="1"/>
          <c:tx>
            <c:v>European foreign origin (France); Latino/other (US)</c:v>
          </c:tx>
          <c:spPr>
            <a:solidFill>
              <a:schemeClr val="accent2"/>
            </a:solidFill>
            <a:ln>
              <a:solidFill>
                <a:schemeClr val="accent2"/>
              </a:solidFill>
            </a:ln>
          </c:spPr>
          <c:invertIfNegative val="0"/>
          <c:cat>
            <c:strLit>
              <c:ptCount val="2"/>
              <c:pt idx="0">
                <c:v>France 2012</c:v>
              </c:pt>
              <c:pt idx="1">
                <c:v>US 2016</c:v>
              </c:pt>
            </c:strLit>
          </c:cat>
          <c:val>
            <c:numLit>
              <c:formatCode>General</c:formatCode>
              <c:ptCount val="2"/>
              <c:pt idx="0">
                <c:v>0.48999056220054626</c:v>
              </c:pt>
              <c:pt idx="1">
                <c:v>0.64</c:v>
              </c:pt>
            </c:numLit>
          </c:val>
        </c:ser>
        <c:ser>
          <c:idx val="8"/>
          <c:order val="2"/>
          <c:tx>
            <c:v>Extra-European foreign origin (France); Blacks (US)</c:v>
          </c:tx>
          <c:spPr>
            <a:solidFill>
              <a:srgbClr val="FFFF00"/>
            </a:solidFill>
            <a:ln>
              <a:solidFill>
                <a:srgbClr val="FFFF00"/>
              </a:solidFill>
            </a:ln>
          </c:spPr>
          <c:invertIfNegative val="0"/>
          <c:cat>
            <c:strLit>
              <c:ptCount val="2"/>
              <c:pt idx="0">
                <c:v>France 2012</c:v>
              </c:pt>
              <c:pt idx="1">
                <c:v>US 2016</c:v>
              </c:pt>
            </c:strLit>
          </c:cat>
          <c:val>
            <c:numLit>
              <c:formatCode>General</c:formatCode>
              <c:ptCount val="2"/>
              <c:pt idx="0">
                <c:v>0.76777839660644531</c:v>
              </c:pt>
              <c:pt idx="1">
                <c:v>0.89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6225504"/>
        <c:axId val="516247064"/>
        <c:extLst/>
      </c:barChart>
      <c:catAx>
        <c:axId val="5162255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 b="1" i="0">
                <a:latin typeface="Arial"/>
              </a:defRPr>
            </a:pPr>
            <a:endParaRPr lang="fr-FR"/>
          </a:p>
        </c:txPr>
        <c:crossAx val="516247064"/>
        <c:crosses val="autoZero"/>
        <c:auto val="1"/>
        <c:lblAlgn val="ctr"/>
        <c:lblOffset val="100"/>
        <c:noMultiLvlLbl val="0"/>
      </c:catAx>
      <c:valAx>
        <c:axId val="516247064"/>
        <c:scaling>
          <c:orientation val="minMax"/>
          <c:max val="1.05"/>
          <c:min val="0.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fr-FR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fr-FR" sz="11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vote for left-wing party (France) or democratic party (US)</a:t>
                </a:r>
                <a:endParaRPr lang="fr-FR" sz="11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"/>
              <c:y val="9.6226531749299737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516225504"/>
        <c:crosses val="autoZero"/>
        <c:crossBetween val="between"/>
        <c:majorUnit val="0.1"/>
      </c:valAx>
      <c:spPr>
        <a:ln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24417015872629816"/>
          <c:y val="7.3315927897808122E-2"/>
          <c:w val="0.54613329812500444"/>
          <c:h val="0.17661854781793884"/>
        </c:manualLayout>
      </c:layout>
      <c:overlay val="0"/>
      <c:spPr>
        <a:solidFill>
          <a:sysClr val="window" lastClr="FFFFFF"/>
        </a:solidFill>
        <a:ln>
          <a:solidFill>
            <a:schemeClr val="tx1"/>
          </a:solidFill>
        </a:ln>
      </c:spPr>
      <c:txPr>
        <a:bodyPr/>
        <a:lstStyle/>
        <a:p>
          <a:pPr>
            <a:defRPr sz="1600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Le conflit politique aux Etats-Unis: élections présidentielles 1948-2016</a:t>
            </a:r>
            <a:endParaRPr lang="fr-FR" sz="1300" b="0" baseline="0">
              <a:latin typeface="Arial Narrow" panose="020B060602020203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3645752937833663"/>
          <c:y val="2.0235325688395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481226366050751E-2"/>
          <c:y val="7.4704618270184375E-2"/>
          <c:w val="0.878932674591418"/>
          <c:h val="0.7397156824395269"/>
        </c:manualLayout>
      </c:layout>
      <c:lineChart>
        <c:grouping val="standard"/>
        <c:varyColors val="0"/>
        <c:ser>
          <c:idx val="6"/>
          <c:order val="0"/>
          <c:tx>
            <c:v>Candidat démocrate</c:v>
          </c:tx>
          <c:spPr>
            <a:ln w="38100">
              <a:solidFill>
                <a:schemeClr val="accent1"/>
              </a:solidFill>
            </a:ln>
          </c:spPr>
          <c:marker>
            <c:symbol val="triangle"/>
            <c:size val="9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'TUS1'!$A$6:$A$77</c15:sqref>
                  </c15:fullRef>
                </c:ext>
              </c:extLst>
              <c:f>'TUS1'!$A$9:$A$77</c:f>
              <c:numCache>
                <c:formatCode>General</c:formatCode>
                <c:ptCount val="69"/>
                <c:pt idx="0">
                  <c:v>1948</c:v>
                </c:pt>
                <c:pt idx="1">
                  <c:v>1949</c:v>
                </c:pt>
                <c:pt idx="2">
                  <c:v>1950</c:v>
                </c:pt>
                <c:pt idx="3">
                  <c:v>1951</c:v>
                </c:pt>
                <c:pt idx="4">
                  <c:v>1952</c:v>
                </c:pt>
                <c:pt idx="5">
                  <c:v>1953</c:v>
                </c:pt>
                <c:pt idx="6">
                  <c:v>1954</c:v>
                </c:pt>
                <c:pt idx="7">
                  <c:v>1955</c:v>
                </c:pt>
                <c:pt idx="8">
                  <c:v>1956</c:v>
                </c:pt>
                <c:pt idx="9">
                  <c:v>1957</c:v>
                </c:pt>
                <c:pt idx="10">
                  <c:v>1958</c:v>
                </c:pt>
                <c:pt idx="11">
                  <c:v>1959</c:v>
                </c:pt>
                <c:pt idx="12">
                  <c:v>1960</c:v>
                </c:pt>
                <c:pt idx="13">
                  <c:v>1961</c:v>
                </c:pt>
                <c:pt idx="14">
                  <c:v>1962</c:v>
                </c:pt>
                <c:pt idx="15">
                  <c:v>1963</c:v>
                </c:pt>
                <c:pt idx="16">
                  <c:v>1964</c:v>
                </c:pt>
                <c:pt idx="17">
                  <c:v>1965</c:v>
                </c:pt>
                <c:pt idx="18">
                  <c:v>1966</c:v>
                </c:pt>
                <c:pt idx="19">
                  <c:v>1967</c:v>
                </c:pt>
                <c:pt idx="20">
                  <c:v>1968</c:v>
                </c:pt>
                <c:pt idx="21">
                  <c:v>1969</c:v>
                </c:pt>
                <c:pt idx="22">
                  <c:v>1970</c:v>
                </c:pt>
                <c:pt idx="23">
                  <c:v>1971</c:v>
                </c:pt>
                <c:pt idx="24">
                  <c:v>1972</c:v>
                </c:pt>
                <c:pt idx="25">
                  <c:v>1973</c:v>
                </c:pt>
                <c:pt idx="26">
                  <c:v>1974</c:v>
                </c:pt>
                <c:pt idx="27">
                  <c:v>1975</c:v>
                </c:pt>
                <c:pt idx="28">
                  <c:v>1976</c:v>
                </c:pt>
                <c:pt idx="29">
                  <c:v>1977</c:v>
                </c:pt>
                <c:pt idx="30">
                  <c:v>1978</c:v>
                </c:pt>
                <c:pt idx="31">
                  <c:v>1979</c:v>
                </c:pt>
                <c:pt idx="32">
                  <c:v>1980</c:v>
                </c:pt>
                <c:pt idx="33">
                  <c:v>1981</c:v>
                </c:pt>
                <c:pt idx="34">
                  <c:v>1982</c:v>
                </c:pt>
                <c:pt idx="35">
                  <c:v>1983</c:v>
                </c:pt>
                <c:pt idx="36">
                  <c:v>1984</c:v>
                </c:pt>
                <c:pt idx="37">
                  <c:v>1985</c:v>
                </c:pt>
                <c:pt idx="38">
                  <c:v>1986</c:v>
                </c:pt>
                <c:pt idx="39">
                  <c:v>1987</c:v>
                </c:pt>
                <c:pt idx="40">
                  <c:v>1988</c:v>
                </c:pt>
                <c:pt idx="41">
                  <c:v>1989</c:v>
                </c:pt>
                <c:pt idx="42">
                  <c:v>1990</c:v>
                </c:pt>
                <c:pt idx="43">
                  <c:v>1991</c:v>
                </c:pt>
                <c:pt idx="44">
                  <c:v>1992</c:v>
                </c:pt>
                <c:pt idx="45">
                  <c:v>1993</c:v>
                </c:pt>
                <c:pt idx="46">
                  <c:v>1994</c:v>
                </c:pt>
                <c:pt idx="47">
                  <c:v>1995</c:v>
                </c:pt>
                <c:pt idx="48">
                  <c:v>1996</c:v>
                </c:pt>
                <c:pt idx="49">
                  <c:v>1997</c:v>
                </c:pt>
                <c:pt idx="50">
                  <c:v>1998</c:v>
                </c:pt>
                <c:pt idx="51">
                  <c:v>1999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'TUS1'!$E$6:$E$77</c15:sqref>
                  </c15:fullRef>
                </c:ext>
              </c:extLst>
              <c:f>'TUS1'!$E$9:$E$77</c:f>
              <c:numCache>
                <c:formatCode>0%</c:formatCode>
                <c:ptCount val="69"/>
                <c:pt idx="0" formatCode="0.0%">
                  <c:v>0.52317640247041219</c:v>
                </c:pt>
                <c:pt idx="4" formatCode="0.0%">
                  <c:v>0.44710556311935046</c:v>
                </c:pt>
                <c:pt idx="8" formatCode="0.0%">
                  <c:v>0.42235660318635493</c:v>
                </c:pt>
                <c:pt idx="12" formatCode="0.0%">
                  <c:v>0.50086759489530441</c:v>
                </c:pt>
                <c:pt idx="16" formatCode="0.0%">
                  <c:v>0.61343967836036972</c:v>
                </c:pt>
                <c:pt idx="20" formatCode="0.0%">
                  <c:v>0.49595378391778605</c:v>
                </c:pt>
                <c:pt idx="24" formatCode="0.0%">
                  <c:v>0.38210991170665387</c:v>
                </c:pt>
                <c:pt idx="28" formatCode="0.0%">
                  <c:v>0.51052138275664793</c:v>
                </c:pt>
                <c:pt idx="32" formatCode="0.0%">
                  <c:v>0.44696763880139323</c:v>
                </c:pt>
                <c:pt idx="36" formatCode="0.0%">
                  <c:v>0.40830449018637599</c:v>
                </c:pt>
                <c:pt idx="40" formatCode="0.0%">
                  <c:v>0.46098456553987865</c:v>
                </c:pt>
                <c:pt idx="44" formatCode="0.0%">
                  <c:v>0.53455078158662861</c:v>
                </c:pt>
                <c:pt idx="48" formatCode="0.0%">
                  <c:v>0.54736429943301423</c:v>
                </c:pt>
                <c:pt idx="52" formatCode="0.0%">
                  <c:v>0.50264757163880969</c:v>
                </c:pt>
                <c:pt idx="56" formatCode="0.0%">
                  <c:v>0.48756013241831392</c:v>
                </c:pt>
                <c:pt idx="60" formatCode="0.0%">
                  <c:v>0.53679556799430528</c:v>
                </c:pt>
                <c:pt idx="64" formatCode="0.0%">
                  <c:v>0.51958305223929147</c:v>
                </c:pt>
                <c:pt idx="68" formatCode="0.0%">
                  <c:v>0.51111970024648934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F703-4C6F-8200-245D4BB88F2C}"/>
            </c:ext>
          </c:extLst>
        </c:ser>
        <c:ser>
          <c:idx val="1"/>
          <c:order val="1"/>
          <c:tx>
            <c:v>Candidat républicain</c:v>
          </c:tx>
          <c:spPr>
            <a:ln w="38100">
              <a:solidFill>
                <a:schemeClr val="accent2"/>
              </a:solidFill>
            </a:ln>
          </c:spPr>
          <c:marker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'TUS1'!$A$6:$A$77</c15:sqref>
                  </c15:fullRef>
                </c:ext>
              </c:extLst>
              <c:f>'TUS1'!$A$9:$A$77</c:f>
              <c:numCache>
                <c:formatCode>General</c:formatCode>
                <c:ptCount val="69"/>
                <c:pt idx="0">
                  <c:v>1948</c:v>
                </c:pt>
                <c:pt idx="1">
                  <c:v>1949</c:v>
                </c:pt>
                <c:pt idx="2">
                  <c:v>1950</c:v>
                </c:pt>
                <c:pt idx="3">
                  <c:v>1951</c:v>
                </c:pt>
                <c:pt idx="4">
                  <c:v>1952</c:v>
                </c:pt>
                <c:pt idx="5">
                  <c:v>1953</c:v>
                </c:pt>
                <c:pt idx="6">
                  <c:v>1954</c:v>
                </c:pt>
                <c:pt idx="7">
                  <c:v>1955</c:v>
                </c:pt>
                <c:pt idx="8">
                  <c:v>1956</c:v>
                </c:pt>
                <c:pt idx="9">
                  <c:v>1957</c:v>
                </c:pt>
                <c:pt idx="10">
                  <c:v>1958</c:v>
                </c:pt>
                <c:pt idx="11">
                  <c:v>1959</c:v>
                </c:pt>
                <c:pt idx="12">
                  <c:v>1960</c:v>
                </c:pt>
                <c:pt idx="13">
                  <c:v>1961</c:v>
                </c:pt>
                <c:pt idx="14">
                  <c:v>1962</c:v>
                </c:pt>
                <c:pt idx="15">
                  <c:v>1963</c:v>
                </c:pt>
                <c:pt idx="16">
                  <c:v>1964</c:v>
                </c:pt>
                <c:pt idx="17">
                  <c:v>1965</c:v>
                </c:pt>
                <c:pt idx="18">
                  <c:v>1966</c:v>
                </c:pt>
                <c:pt idx="19">
                  <c:v>1967</c:v>
                </c:pt>
                <c:pt idx="20">
                  <c:v>1968</c:v>
                </c:pt>
                <c:pt idx="21">
                  <c:v>1969</c:v>
                </c:pt>
                <c:pt idx="22">
                  <c:v>1970</c:v>
                </c:pt>
                <c:pt idx="23">
                  <c:v>1971</c:v>
                </c:pt>
                <c:pt idx="24">
                  <c:v>1972</c:v>
                </c:pt>
                <c:pt idx="25">
                  <c:v>1973</c:v>
                </c:pt>
                <c:pt idx="26">
                  <c:v>1974</c:v>
                </c:pt>
                <c:pt idx="27">
                  <c:v>1975</c:v>
                </c:pt>
                <c:pt idx="28">
                  <c:v>1976</c:v>
                </c:pt>
                <c:pt idx="29">
                  <c:v>1977</c:v>
                </c:pt>
                <c:pt idx="30">
                  <c:v>1978</c:v>
                </c:pt>
                <c:pt idx="31">
                  <c:v>1979</c:v>
                </c:pt>
                <c:pt idx="32">
                  <c:v>1980</c:v>
                </c:pt>
                <c:pt idx="33">
                  <c:v>1981</c:v>
                </c:pt>
                <c:pt idx="34">
                  <c:v>1982</c:v>
                </c:pt>
                <c:pt idx="35">
                  <c:v>1983</c:v>
                </c:pt>
                <c:pt idx="36">
                  <c:v>1984</c:v>
                </c:pt>
                <c:pt idx="37">
                  <c:v>1985</c:v>
                </c:pt>
                <c:pt idx="38">
                  <c:v>1986</c:v>
                </c:pt>
                <c:pt idx="39">
                  <c:v>1987</c:v>
                </c:pt>
                <c:pt idx="40">
                  <c:v>1988</c:v>
                </c:pt>
                <c:pt idx="41">
                  <c:v>1989</c:v>
                </c:pt>
                <c:pt idx="42">
                  <c:v>1990</c:v>
                </c:pt>
                <c:pt idx="43">
                  <c:v>1991</c:v>
                </c:pt>
                <c:pt idx="44">
                  <c:v>1992</c:v>
                </c:pt>
                <c:pt idx="45">
                  <c:v>1993</c:v>
                </c:pt>
                <c:pt idx="46">
                  <c:v>1994</c:v>
                </c:pt>
                <c:pt idx="47">
                  <c:v>1995</c:v>
                </c:pt>
                <c:pt idx="48">
                  <c:v>1996</c:v>
                </c:pt>
                <c:pt idx="49">
                  <c:v>1997</c:v>
                </c:pt>
                <c:pt idx="50">
                  <c:v>1998</c:v>
                </c:pt>
                <c:pt idx="51">
                  <c:v>1999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'TUS1'!$F$6:$F$77</c15:sqref>
                  </c15:fullRef>
                </c:ext>
              </c:extLst>
              <c:f>'TUS1'!$F$9:$F$77</c:f>
              <c:numCache>
                <c:formatCode>0%</c:formatCode>
                <c:ptCount val="69"/>
                <c:pt idx="0" formatCode="0.0%">
                  <c:v>0.47682359752958786</c:v>
                </c:pt>
                <c:pt idx="4" formatCode="0.0%">
                  <c:v>0.55289443688064954</c:v>
                </c:pt>
                <c:pt idx="8" formatCode="0.0%">
                  <c:v>0.57764339681364507</c:v>
                </c:pt>
                <c:pt idx="12" formatCode="0.0%">
                  <c:v>0.49913240510469559</c:v>
                </c:pt>
                <c:pt idx="16" formatCode="0.0%">
                  <c:v>0.38656032163963022</c:v>
                </c:pt>
                <c:pt idx="20" formatCode="0.0%">
                  <c:v>0.504046216082214</c:v>
                </c:pt>
                <c:pt idx="24" formatCode="0.0%">
                  <c:v>0.61789008829334613</c:v>
                </c:pt>
                <c:pt idx="28" formatCode="0.0%">
                  <c:v>0.48947861724335212</c:v>
                </c:pt>
                <c:pt idx="32" formatCode="0.0%">
                  <c:v>0.55303236119860677</c:v>
                </c:pt>
                <c:pt idx="36" formatCode="0.0%">
                  <c:v>0.59169550981362407</c:v>
                </c:pt>
                <c:pt idx="40" formatCode="0.0%">
                  <c:v>0.53901543446012135</c:v>
                </c:pt>
                <c:pt idx="44" formatCode="0.0%">
                  <c:v>0.46544921841337145</c:v>
                </c:pt>
                <c:pt idx="48" formatCode="0.0%">
                  <c:v>0.45263570056698577</c:v>
                </c:pt>
                <c:pt idx="52" formatCode="0.0%">
                  <c:v>0.49735242836119026</c:v>
                </c:pt>
                <c:pt idx="56" formatCode="0.0%">
                  <c:v>0.51243986758168603</c:v>
                </c:pt>
                <c:pt idx="60" formatCode="0.0%">
                  <c:v>0.46320443200569472</c:v>
                </c:pt>
                <c:pt idx="64" formatCode="0.0%">
                  <c:v>0.48041694776070848</c:v>
                </c:pt>
                <c:pt idx="68" formatCode="0.0%">
                  <c:v>0.48888029975351072</c:v>
                </c:pt>
              </c:numCache>
            </c:numRef>
          </c:val>
          <c:smooth val="0"/>
        </c:ser>
        <c:ser>
          <c:idx val="0"/>
          <c:order val="2"/>
          <c:tx>
            <c:v>50</c:v>
          </c:tx>
          <c:spPr>
            <a:ln w="44450">
              <a:solidFill>
                <a:schemeClr val="tx1"/>
              </a:solidFill>
            </a:ln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'TUS1'!$A$6:$A$77</c15:sqref>
                  </c15:fullRef>
                </c:ext>
              </c:extLst>
              <c:f>'TUS1'!$A$9:$A$77</c:f>
              <c:numCache>
                <c:formatCode>General</c:formatCode>
                <c:ptCount val="69"/>
                <c:pt idx="0">
                  <c:v>1948</c:v>
                </c:pt>
                <c:pt idx="1">
                  <c:v>1949</c:v>
                </c:pt>
                <c:pt idx="2">
                  <c:v>1950</c:v>
                </c:pt>
                <c:pt idx="3">
                  <c:v>1951</c:v>
                </c:pt>
                <c:pt idx="4">
                  <c:v>1952</c:v>
                </c:pt>
                <c:pt idx="5">
                  <c:v>1953</c:v>
                </c:pt>
                <c:pt idx="6">
                  <c:v>1954</c:v>
                </c:pt>
                <c:pt idx="7">
                  <c:v>1955</c:v>
                </c:pt>
                <c:pt idx="8">
                  <c:v>1956</c:v>
                </c:pt>
                <c:pt idx="9">
                  <c:v>1957</c:v>
                </c:pt>
                <c:pt idx="10">
                  <c:v>1958</c:v>
                </c:pt>
                <c:pt idx="11">
                  <c:v>1959</c:v>
                </c:pt>
                <c:pt idx="12">
                  <c:v>1960</c:v>
                </c:pt>
                <c:pt idx="13">
                  <c:v>1961</c:v>
                </c:pt>
                <c:pt idx="14">
                  <c:v>1962</c:v>
                </c:pt>
                <c:pt idx="15">
                  <c:v>1963</c:v>
                </c:pt>
                <c:pt idx="16">
                  <c:v>1964</c:v>
                </c:pt>
                <c:pt idx="17">
                  <c:v>1965</c:v>
                </c:pt>
                <c:pt idx="18">
                  <c:v>1966</c:v>
                </c:pt>
                <c:pt idx="19">
                  <c:v>1967</c:v>
                </c:pt>
                <c:pt idx="20">
                  <c:v>1968</c:v>
                </c:pt>
                <c:pt idx="21">
                  <c:v>1969</c:v>
                </c:pt>
                <c:pt idx="22">
                  <c:v>1970</c:v>
                </c:pt>
                <c:pt idx="23">
                  <c:v>1971</c:v>
                </c:pt>
                <c:pt idx="24">
                  <c:v>1972</c:v>
                </c:pt>
                <c:pt idx="25">
                  <c:v>1973</c:v>
                </c:pt>
                <c:pt idx="26">
                  <c:v>1974</c:v>
                </c:pt>
                <c:pt idx="27">
                  <c:v>1975</c:v>
                </c:pt>
                <c:pt idx="28">
                  <c:v>1976</c:v>
                </c:pt>
                <c:pt idx="29">
                  <c:v>1977</c:v>
                </c:pt>
                <c:pt idx="30">
                  <c:v>1978</c:v>
                </c:pt>
                <c:pt idx="31">
                  <c:v>1979</c:v>
                </c:pt>
                <c:pt idx="32">
                  <c:v>1980</c:v>
                </c:pt>
                <c:pt idx="33">
                  <c:v>1981</c:v>
                </c:pt>
                <c:pt idx="34">
                  <c:v>1982</c:v>
                </c:pt>
                <c:pt idx="35">
                  <c:v>1983</c:v>
                </c:pt>
                <c:pt idx="36">
                  <c:v>1984</c:v>
                </c:pt>
                <c:pt idx="37">
                  <c:v>1985</c:v>
                </c:pt>
                <c:pt idx="38">
                  <c:v>1986</c:v>
                </c:pt>
                <c:pt idx="39">
                  <c:v>1987</c:v>
                </c:pt>
                <c:pt idx="40">
                  <c:v>1988</c:v>
                </c:pt>
                <c:pt idx="41">
                  <c:v>1989</c:v>
                </c:pt>
                <c:pt idx="42">
                  <c:v>1990</c:v>
                </c:pt>
                <c:pt idx="43">
                  <c:v>1991</c:v>
                </c:pt>
                <c:pt idx="44">
                  <c:v>1992</c:v>
                </c:pt>
                <c:pt idx="45">
                  <c:v>1993</c:v>
                </c:pt>
                <c:pt idx="46">
                  <c:v>1994</c:v>
                </c:pt>
                <c:pt idx="47">
                  <c:v>1995</c:v>
                </c:pt>
                <c:pt idx="48">
                  <c:v>1996</c:v>
                </c:pt>
                <c:pt idx="49">
                  <c:v>1997</c:v>
                </c:pt>
                <c:pt idx="50">
                  <c:v>1998</c:v>
                </c:pt>
                <c:pt idx="51">
                  <c:v>1999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'TUS1'!$DH$6:$DH$77</c15:sqref>
                  </c15:fullRef>
                </c:ext>
              </c:extLst>
              <c:f>'TUS1'!$DH$9:$DH$77</c:f>
              <c:numCache>
                <c:formatCode>0%</c:formatCode>
                <c:ptCount val="69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  <c:pt idx="24">
                  <c:v>0.5</c:v>
                </c:pt>
                <c:pt idx="25">
                  <c:v>0.5</c:v>
                </c:pt>
                <c:pt idx="26">
                  <c:v>0.5</c:v>
                </c:pt>
                <c:pt idx="27">
                  <c:v>0.5</c:v>
                </c:pt>
                <c:pt idx="28">
                  <c:v>0.5</c:v>
                </c:pt>
                <c:pt idx="29">
                  <c:v>0.5</c:v>
                </c:pt>
                <c:pt idx="30">
                  <c:v>0.5</c:v>
                </c:pt>
                <c:pt idx="31">
                  <c:v>0.5</c:v>
                </c:pt>
                <c:pt idx="32">
                  <c:v>0.5</c:v>
                </c:pt>
                <c:pt idx="33">
                  <c:v>0.5</c:v>
                </c:pt>
                <c:pt idx="34">
                  <c:v>0.5</c:v>
                </c:pt>
                <c:pt idx="35">
                  <c:v>0.5</c:v>
                </c:pt>
                <c:pt idx="36">
                  <c:v>0.5</c:v>
                </c:pt>
                <c:pt idx="37">
                  <c:v>0.5</c:v>
                </c:pt>
                <c:pt idx="38">
                  <c:v>0.5</c:v>
                </c:pt>
                <c:pt idx="39">
                  <c:v>0.5</c:v>
                </c:pt>
                <c:pt idx="40">
                  <c:v>0.5</c:v>
                </c:pt>
                <c:pt idx="41">
                  <c:v>0.5</c:v>
                </c:pt>
                <c:pt idx="42">
                  <c:v>0.5</c:v>
                </c:pt>
                <c:pt idx="43">
                  <c:v>0.5</c:v>
                </c:pt>
                <c:pt idx="44">
                  <c:v>0.5</c:v>
                </c:pt>
                <c:pt idx="45">
                  <c:v>0.5</c:v>
                </c:pt>
                <c:pt idx="46">
                  <c:v>0.5</c:v>
                </c:pt>
                <c:pt idx="47">
                  <c:v>0.5</c:v>
                </c:pt>
                <c:pt idx="48">
                  <c:v>0.5</c:v>
                </c:pt>
                <c:pt idx="49">
                  <c:v>0.5</c:v>
                </c:pt>
                <c:pt idx="50">
                  <c:v>0.5</c:v>
                </c:pt>
                <c:pt idx="51">
                  <c:v>0.5</c:v>
                </c:pt>
                <c:pt idx="52">
                  <c:v>0.5</c:v>
                </c:pt>
                <c:pt idx="53">
                  <c:v>0.5</c:v>
                </c:pt>
                <c:pt idx="54">
                  <c:v>0.5</c:v>
                </c:pt>
                <c:pt idx="55">
                  <c:v>0.5</c:v>
                </c:pt>
                <c:pt idx="56">
                  <c:v>0.5</c:v>
                </c:pt>
                <c:pt idx="57">
                  <c:v>0.5</c:v>
                </c:pt>
                <c:pt idx="58">
                  <c:v>0.5</c:v>
                </c:pt>
                <c:pt idx="59">
                  <c:v>0.5</c:v>
                </c:pt>
                <c:pt idx="60">
                  <c:v>0.5</c:v>
                </c:pt>
                <c:pt idx="61">
                  <c:v>0.5</c:v>
                </c:pt>
                <c:pt idx="62">
                  <c:v>0.5</c:v>
                </c:pt>
                <c:pt idx="63">
                  <c:v>0.5</c:v>
                </c:pt>
                <c:pt idx="64">
                  <c:v>0.5</c:v>
                </c:pt>
                <c:pt idx="65">
                  <c:v>0.5</c:v>
                </c:pt>
                <c:pt idx="66">
                  <c:v>0.5</c:v>
                </c:pt>
                <c:pt idx="67">
                  <c:v>0.5</c:v>
                </c:pt>
                <c:pt idx="68">
                  <c:v>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6215704"/>
        <c:axId val="516221976"/>
      </c:lineChart>
      <c:catAx>
        <c:axId val="5162157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16221976"/>
        <c:crossesAt val="0"/>
        <c:auto val="1"/>
        <c:lblAlgn val="ctr"/>
        <c:lblOffset val="100"/>
        <c:tickLblSkip val="4"/>
        <c:tickMarkSkip val="4"/>
        <c:noMultiLvlLbl val="0"/>
      </c:catAx>
      <c:valAx>
        <c:axId val="516221976"/>
        <c:scaling>
          <c:orientation val="minMax"/>
          <c:max val="0.7400000000000001"/>
          <c:min val="0.2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16215704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chemeClr val="tx1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600"/>
            </a:pPr>
            <a:endParaRPr lang="fr-FR"/>
          </a:p>
        </c:txPr>
      </c:legendEntry>
      <c:layout>
        <c:manualLayout>
          <c:xMode val="edge"/>
          <c:yMode val="edge"/>
          <c:x val="0.37437917239635787"/>
          <c:y val="0.10494384144267965"/>
          <c:w val="0.3312843001021103"/>
          <c:h val="0.1016739303748897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6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600">
                <a:latin typeface="Arial"/>
              </a:defRPr>
            </a:pPr>
            <a:r>
              <a:rPr lang="fr-FR" sz="1600" baseline="0"/>
              <a:t>Conflit politique et origines nationales et ethniques: France vs US </a:t>
            </a:r>
            <a:endParaRPr lang="fr-FR" sz="1600"/>
          </a:p>
        </c:rich>
      </c:tx>
      <c:layout>
        <c:manualLayout>
          <c:xMode val="edge"/>
          <c:yMode val="edge"/>
          <c:x val="0.14791200639482854"/>
          <c:y val="6.8084675727399747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7484092733700174E-2"/>
          <c:y val="5.5495460694961876E-2"/>
          <c:w val="0.92222803795075603"/>
          <c:h val="0.71335357295770485"/>
        </c:manualLayout>
      </c:layout>
      <c:barChart>
        <c:barDir val="col"/>
        <c:grouping val="clustered"/>
        <c:varyColors val="0"/>
        <c:ser>
          <c:idx val="6"/>
          <c:order val="0"/>
          <c:tx>
            <c:v>No foreign origin (France); White (US)</c:v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invertIfNegative val="0"/>
          <c:cat>
            <c:strLit>
              <c:ptCount val="2"/>
              <c:pt idx="0">
                <c:v>France 2012</c:v>
              </c:pt>
              <c:pt idx="1">
                <c:v>US 2016</c:v>
              </c:pt>
            </c:strLit>
          </c:cat>
          <c:val>
            <c:numLit>
              <c:formatCode>General</c:formatCode>
              <c:ptCount val="2"/>
              <c:pt idx="0">
                <c:v>0.49437642097473145</c:v>
              </c:pt>
              <c:pt idx="1">
                <c:v>0.37</c:v>
              </c:pt>
            </c:numLit>
          </c:val>
        </c:ser>
        <c:ser>
          <c:idx val="7"/>
          <c:order val="1"/>
          <c:tx>
            <c:v>European foreign origin (France); Latino/other (US)</c:v>
          </c:tx>
          <c:spPr>
            <a:solidFill>
              <a:schemeClr val="accent2"/>
            </a:solidFill>
            <a:ln>
              <a:solidFill>
                <a:schemeClr val="accent2"/>
              </a:solidFill>
            </a:ln>
          </c:spPr>
          <c:invertIfNegative val="0"/>
          <c:cat>
            <c:strLit>
              <c:ptCount val="2"/>
              <c:pt idx="0">
                <c:v>France 2012</c:v>
              </c:pt>
              <c:pt idx="1">
                <c:v>US 2016</c:v>
              </c:pt>
            </c:strLit>
          </c:cat>
          <c:val>
            <c:numLit>
              <c:formatCode>General</c:formatCode>
              <c:ptCount val="2"/>
              <c:pt idx="0">
                <c:v>0.48999056220054626</c:v>
              </c:pt>
              <c:pt idx="1">
                <c:v>0.64</c:v>
              </c:pt>
            </c:numLit>
          </c:val>
        </c:ser>
        <c:ser>
          <c:idx val="8"/>
          <c:order val="2"/>
          <c:tx>
            <c:v>Extra-European foreign origin (France); Blacks (US)</c:v>
          </c:tx>
          <c:spPr>
            <a:solidFill>
              <a:srgbClr val="FFFF00"/>
            </a:solidFill>
            <a:ln>
              <a:solidFill>
                <a:srgbClr val="FFFF00"/>
              </a:solidFill>
            </a:ln>
          </c:spPr>
          <c:invertIfNegative val="0"/>
          <c:cat>
            <c:strLit>
              <c:ptCount val="2"/>
              <c:pt idx="0">
                <c:v>France 2012</c:v>
              </c:pt>
              <c:pt idx="1">
                <c:v>US 2016</c:v>
              </c:pt>
            </c:strLit>
          </c:cat>
          <c:val>
            <c:numLit>
              <c:formatCode>General</c:formatCode>
              <c:ptCount val="2"/>
              <c:pt idx="0">
                <c:v>0.76777839660644531</c:v>
              </c:pt>
              <c:pt idx="1">
                <c:v>0.89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6220800"/>
        <c:axId val="516217272"/>
        <c:extLst/>
      </c:barChart>
      <c:catAx>
        <c:axId val="5162208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 b="1" i="0">
                <a:latin typeface="Arial"/>
              </a:defRPr>
            </a:pPr>
            <a:endParaRPr lang="fr-FR"/>
          </a:p>
        </c:txPr>
        <c:crossAx val="516217272"/>
        <c:crosses val="autoZero"/>
        <c:auto val="1"/>
        <c:lblAlgn val="ctr"/>
        <c:lblOffset val="100"/>
        <c:noMultiLvlLbl val="0"/>
      </c:catAx>
      <c:valAx>
        <c:axId val="516217272"/>
        <c:scaling>
          <c:orientation val="minMax"/>
          <c:max val="1.05"/>
          <c:min val="0.1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516220800"/>
        <c:crosses val="autoZero"/>
        <c:crossBetween val="between"/>
        <c:majorUnit val="0.1"/>
      </c:valAx>
      <c:spPr>
        <a:ln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24417015872629816"/>
          <c:y val="7.3315927897808122E-2"/>
          <c:w val="0.54613329812500444"/>
          <c:h val="0.17661854781793884"/>
        </c:manualLayout>
      </c:layout>
      <c:overlay val="0"/>
      <c:spPr>
        <a:solidFill>
          <a:sysClr val="window" lastClr="FFFFFF"/>
        </a:solidFill>
        <a:ln>
          <a:solidFill>
            <a:schemeClr val="tx1"/>
          </a:solidFill>
        </a:ln>
      </c:spPr>
      <c:txPr>
        <a:bodyPr/>
        <a:lstStyle/>
        <a:p>
          <a:pPr>
            <a:defRPr sz="1600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Political conflict in the US: democrats vs republicans (1948-2016)</a:t>
            </a:r>
            <a:endParaRPr lang="fr-FR" sz="1300" b="0" baseline="0">
              <a:latin typeface="Arial Narrow" panose="020B060602020203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6982812424300286"/>
          <c:y val="6.7011454271074635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481226366050751E-2"/>
          <c:y val="7.4704618270184375E-2"/>
          <c:w val="0.878932674591418"/>
          <c:h val="0.7397156824395269"/>
        </c:manualLayout>
      </c:layout>
      <c:lineChart>
        <c:grouping val="standard"/>
        <c:varyColors val="0"/>
        <c:ser>
          <c:idx val="6"/>
          <c:order val="0"/>
          <c:tx>
            <c:v>Democratic candidate</c:v>
          </c:tx>
          <c:spPr>
            <a:ln w="38100">
              <a:solidFill>
                <a:schemeClr val="accent1"/>
              </a:solidFill>
            </a:ln>
          </c:spPr>
          <c:marker>
            <c:symbol val="triangle"/>
            <c:size val="9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'TUS1'!$A$6:$A$77</c15:sqref>
                  </c15:fullRef>
                </c:ext>
              </c:extLst>
              <c:f>'TUS1'!$A$9:$A$77</c:f>
              <c:numCache>
                <c:formatCode>General</c:formatCode>
                <c:ptCount val="69"/>
                <c:pt idx="0">
                  <c:v>1948</c:v>
                </c:pt>
                <c:pt idx="1">
                  <c:v>1949</c:v>
                </c:pt>
                <c:pt idx="2">
                  <c:v>1950</c:v>
                </c:pt>
                <c:pt idx="3">
                  <c:v>1951</c:v>
                </c:pt>
                <c:pt idx="4">
                  <c:v>1952</c:v>
                </c:pt>
                <c:pt idx="5">
                  <c:v>1953</c:v>
                </c:pt>
                <c:pt idx="6">
                  <c:v>1954</c:v>
                </c:pt>
                <c:pt idx="7">
                  <c:v>1955</c:v>
                </c:pt>
                <c:pt idx="8">
                  <c:v>1956</c:v>
                </c:pt>
                <c:pt idx="9">
                  <c:v>1957</c:v>
                </c:pt>
                <c:pt idx="10">
                  <c:v>1958</c:v>
                </c:pt>
                <c:pt idx="11">
                  <c:v>1959</c:v>
                </c:pt>
                <c:pt idx="12">
                  <c:v>1960</c:v>
                </c:pt>
                <c:pt idx="13">
                  <c:v>1961</c:v>
                </c:pt>
                <c:pt idx="14">
                  <c:v>1962</c:v>
                </c:pt>
                <c:pt idx="15">
                  <c:v>1963</c:v>
                </c:pt>
                <c:pt idx="16">
                  <c:v>1964</c:v>
                </c:pt>
                <c:pt idx="17">
                  <c:v>1965</c:v>
                </c:pt>
                <c:pt idx="18">
                  <c:v>1966</c:v>
                </c:pt>
                <c:pt idx="19">
                  <c:v>1967</c:v>
                </c:pt>
                <c:pt idx="20">
                  <c:v>1968</c:v>
                </c:pt>
                <c:pt idx="21">
                  <c:v>1969</c:v>
                </c:pt>
                <c:pt idx="22">
                  <c:v>1970</c:v>
                </c:pt>
                <c:pt idx="23">
                  <c:v>1971</c:v>
                </c:pt>
                <c:pt idx="24">
                  <c:v>1972</c:v>
                </c:pt>
                <c:pt idx="25">
                  <c:v>1973</c:v>
                </c:pt>
                <c:pt idx="26">
                  <c:v>1974</c:v>
                </c:pt>
                <c:pt idx="27">
                  <c:v>1975</c:v>
                </c:pt>
                <c:pt idx="28">
                  <c:v>1976</c:v>
                </c:pt>
                <c:pt idx="29">
                  <c:v>1977</c:v>
                </c:pt>
                <c:pt idx="30">
                  <c:v>1978</c:v>
                </c:pt>
                <c:pt idx="31">
                  <c:v>1979</c:v>
                </c:pt>
                <c:pt idx="32">
                  <c:v>1980</c:v>
                </c:pt>
                <c:pt idx="33">
                  <c:v>1981</c:v>
                </c:pt>
                <c:pt idx="34">
                  <c:v>1982</c:v>
                </c:pt>
                <c:pt idx="35">
                  <c:v>1983</c:v>
                </c:pt>
                <c:pt idx="36">
                  <c:v>1984</c:v>
                </c:pt>
                <c:pt idx="37">
                  <c:v>1985</c:v>
                </c:pt>
                <c:pt idx="38">
                  <c:v>1986</c:v>
                </c:pt>
                <c:pt idx="39">
                  <c:v>1987</c:v>
                </c:pt>
                <c:pt idx="40">
                  <c:v>1988</c:v>
                </c:pt>
                <c:pt idx="41">
                  <c:v>1989</c:v>
                </c:pt>
                <c:pt idx="42">
                  <c:v>1990</c:v>
                </c:pt>
                <c:pt idx="43">
                  <c:v>1991</c:v>
                </c:pt>
                <c:pt idx="44">
                  <c:v>1992</c:v>
                </c:pt>
                <c:pt idx="45">
                  <c:v>1993</c:v>
                </c:pt>
                <c:pt idx="46">
                  <c:v>1994</c:v>
                </c:pt>
                <c:pt idx="47">
                  <c:v>1995</c:v>
                </c:pt>
                <c:pt idx="48">
                  <c:v>1996</c:v>
                </c:pt>
                <c:pt idx="49">
                  <c:v>1997</c:v>
                </c:pt>
                <c:pt idx="50">
                  <c:v>1998</c:v>
                </c:pt>
                <c:pt idx="51">
                  <c:v>1999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'TUS1'!$E$6:$E$77</c15:sqref>
                  </c15:fullRef>
                </c:ext>
              </c:extLst>
              <c:f>'TUS1'!$E$9:$E$77</c:f>
              <c:numCache>
                <c:formatCode>0%</c:formatCode>
                <c:ptCount val="69"/>
                <c:pt idx="0" formatCode="0.0%">
                  <c:v>0.52317640247041219</c:v>
                </c:pt>
                <c:pt idx="4" formatCode="0.0%">
                  <c:v>0.44710556311935046</c:v>
                </c:pt>
                <c:pt idx="8" formatCode="0.0%">
                  <c:v>0.42235660318635493</c:v>
                </c:pt>
                <c:pt idx="12" formatCode="0.0%">
                  <c:v>0.50086759489530441</c:v>
                </c:pt>
                <c:pt idx="16" formatCode="0.0%">
                  <c:v>0.61343967836036972</c:v>
                </c:pt>
                <c:pt idx="20" formatCode="0.0%">
                  <c:v>0.49595378391778605</c:v>
                </c:pt>
                <c:pt idx="24" formatCode="0.0%">
                  <c:v>0.38210991170665387</c:v>
                </c:pt>
                <c:pt idx="28" formatCode="0.0%">
                  <c:v>0.51052138275664793</c:v>
                </c:pt>
                <c:pt idx="32" formatCode="0.0%">
                  <c:v>0.44696763880139323</c:v>
                </c:pt>
                <c:pt idx="36" formatCode="0.0%">
                  <c:v>0.40830449018637599</c:v>
                </c:pt>
                <c:pt idx="40" formatCode="0.0%">
                  <c:v>0.46098456553987865</c:v>
                </c:pt>
                <c:pt idx="44" formatCode="0.0%">
                  <c:v>0.53455078158662861</c:v>
                </c:pt>
                <c:pt idx="48" formatCode="0.0%">
                  <c:v>0.54736429943301423</c:v>
                </c:pt>
                <c:pt idx="52" formatCode="0.0%">
                  <c:v>0.50264757163880969</c:v>
                </c:pt>
                <c:pt idx="56" formatCode="0.0%">
                  <c:v>0.48756013241831392</c:v>
                </c:pt>
                <c:pt idx="60" formatCode="0.0%">
                  <c:v>0.53679556799430528</c:v>
                </c:pt>
                <c:pt idx="64" formatCode="0.0%">
                  <c:v>0.51958305223929147</c:v>
                </c:pt>
                <c:pt idx="68" formatCode="0.0%">
                  <c:v>0.51111970024648934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F703-4C6F-8200-245D4BB88F2C}"/>
            </c:ext>
          </c:extLst>
        </c:ser>
        <c:ser>
          <c:idx val="1"/>
          <c:order val="1"/>
          <c:tx>
            <c:v>Republican candidate</c:v>
          </c:tx>
          <c:spPr>
            <a:ln w="38100">
              <a:solidFill>
                <a:schemeClr val="accent2"/>
              </a:solidFill>
            </a:ln>
          </c:spPr>
          <c:marker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'TUS1'!$A$6:$A$77</c15:sqref>
                  </c15:fullRef>
                </c:ext>
              </c:extLst>
              <c:f>'TUS1'!$A$9:$A$77</c:f>
              <c:numCache>
                <c:formatCode>General</c:formatCode>
                <c:ptCount val="69"/>
                <c:pt idx="0">
                  <c:v>1948</c:v>
                </c:pt>
                <c:pt idx="1">
                  <c:v>1949</c:v>
                </c:pt>
                <c:pt idx="2">
                  <c:v>1950</c:v>
                </c:pt>
                <c:pt idx="3">
                  <c:v>1951</c:v>
                </c:pt>
                <c:pt idx="4">
                  <c:v>1952</c:v>
                </c:pt>
                <c:pt idx="5">
                  <c:v>1953</c:v>
                </c:pt>
                <c:pt idx="6">
                  <c:v>1954</c:v>
                </c:pt>
                <c:pt idx="7">
                  <c:v>1955</c:v>
                </c:pt>
                <c:pt idx="8">
                  <c:v>1956</c:v>
                </c:pt>
                <c:pt idx="9">
                  <c:v>1957</c:v>
                </c:pt>
                <c:pt idx="10">
                  <c:v>1958</c:v>
                </c:pt>
                <c:pt idx="11">
                  <c:v>1959</c:v>
                </c:pt>
                <c:pt idx="12">
                  <c:v>1960</c:v>
                </c:pt>
                <c:pt idx="13">
                  <c:v>1961</c:v>
                </c:pt>
                <c:pt idx="14">
                  <c:v>1962</c:v>
                </c:pt>
                <c:pt idx="15">
                  <c:v>1963</c:v>
                </c:pt>
                <c:pt idx="16">
                  <c:v>1964</c:v>
                </c:pt>
                <c:pt idx="17">
                  <c:v>1965</c:v>
                </c:pt>
                <c:pt idx="18">
                  <c:v>1966</c:v>
                </c:pt>
                <c:pt idx="19">
                  <c:v>1967</c:v>
                </c:pt>
                <c:pt idx="20">
                  <c:v>1968</c:v>
                </c:pt>
                <c:pt idx="21">
                  <c:v>1969</c:v>
                </c:pt>
                <c:pt idx="22">
                  <c:v>1970</c:v>
                </c:pt>
                <c:pt idx="23">
                  <c:v>1971</c:v>
                </c:pt>
                <c:pt idx="24">
                  <c:v>1972</c:v>
                </c:pt>
                <c:pt idx="25">
                  <c:v>1973</c:v>
                </c:pt>
                <c:pt idx="26">
                  <c:v>1974</c:v>
                </c:pt>
                <c:pt idx="27">
                  <c:v>1975</c:v>
                </c:pt>
                <c:pt idx="28">
                  <c:v>1976</c:v>
                </c:pt>
                <c:pt idx="29">
                  <c:v>1977</c:v>
                </c:pt>
                <c:pt idx="30">
                  <c:v>1978</c:v>
                </c:pt>
                <c:pt idx="31">
                  <c:v>1979</c:v>
                </c:pt>
                <c:pt idx="32">
                  <c:v>1980</c:v>
                </c:pt>
                <c:pt idx="33">
                  <c:v>1981</c:v>
                </c:pt>
                <c:pt idx="34">
                  <c:v>1982</c:v>
                </c:pt>
                <c:pt idx="35">
                  <c:v>1983</c:v>
                </c:pt>
                <c:pt idx="36">
                  <c:v>1984</c:v>
                </c:pt>
                <c:pt idx="37">
                  <c:v>1985</c:v>
                </c:pt>
                <c:pt idx="38">
                  <c:v>1986</c:v>
                </c:pt>
                <c:pt idx="39">
                  <c:v>1987</c:v>
                </c:pt>
                <c:pt idx="40">
                  <c:v>1988</c:v>
                </c:pt>
                <c:pt idx="41">
                  <c:v>1989</c:v>
                </c:pt>
                <c:pt idx="42">
                  <c:v>1990</c:v>
                </c:pt>
                <c:pt idx="43">
                  <c:v>1991</c:v>
                </c:pt>
                <c:pt idx="44">
                  <c:v>1992</c:v>
                </c:pt>
                <c:pt idx="45">
                  <c:v>1993</c:v>
                </c:pt>
                <c:pt idx="46">
                  <c:v>1994</c:v>
                </c:pt>
                <c:pt idx="47">
                  <c:v>1995</c:v>
                </c:pt>
                <c:pt idx="48">
                  <c:v>1996</c:v>
                </c:pt>
                <c:pt idx="49">
                  <c:v>1997</c:v>
                </c:pt>
                <c:pt idx="50">
                  <c:v>1998</c:v>
                </c:pt>
                <c:pt idx="51">
                  <c:v>1999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'TUS1'!$F$6:$F$77</c15:sqref>
                  </c15:fullRef>
                </c:ext>
              </c:extLst>
              <c:f>'TUS1'!$F$9:$F$77</c:f>
              <c:numCache>
                <c:formatCode>0%</c:formatCode>
                <c:ptCount val="69"/>
                <c:pt idx="0" formatCode="0.0%">
                  <c:v>0.47682359752958786</c:v>
                </c:pt>
                <c:pt idx="4" formatCode="0.0%">
                  <c:v>0.55289443688064954</c:v>
                </c:pt>
                <c:pt idx="8" formatCode="0.0%">
                  <c:v>0.57764339681364507</c:v>
                </c:pt>
                <c:pt idx="12" formatCode="0.0%">
                  <c:v>0.49913240510469559</c:v>
                </c:pt>
                <c:pt idx="16" formatCode="0.0%">
                  <c:v>0.38656032163963022</c:v>
                </c:pt>
                <c:pt idx="20" formatCode="0.0%">
                  <c:v>0.504046216082214</c:v>
                </c:pt>
                <c:pt idx="24" formatCode="0.0%">
                  <c:v>0.61789008829334613</c:v>
                </c:pt>
                <c:pt idx="28" formatCode="0.0%">
                  <c:v>0.48947861724335212</c:v>
                </c:pt>
                <c:pt idx="32" formatCode="0.0%">
                  <c:v>0.55303236119860677</c:v>
                </c:pt>
                <c:pt idx="36" formatCode="0.0%">
                  <c:v>0.59169550981362407</c:v>
                </c:pt>
                <c:pt idx="40" formatCode="0.0%">
                  <c:v>0.53901543446012135</c:v>
                </c:pt>
                <c:pt idx="44" formatCode="0.0%">
                  <c:v>0.46544921841337145</c:v>
                </c:pt>
                <c:pt idx="48" formatCode="0.0%">
                  <c:v>0.45263570056698577</c:v>
                </c:pt>
                <c:pt idx="52" formatCode="0.0%">
                  <c:v>0.49735242836119026</c:v>
                </c:pt>
                <c:pt idx="56" formatCode="0.0%">
                  <c:v>0.51243986758168603</c:v>
                </c:pt>
                <c:pt idx="60" formatCode="0.0%">
                  <c:v>0.46320443200569472</c:v>
                </c:pt>
                <c:pt idx="64" formatCode="0.0%">
                  <c:v>0.48041694776070848</c:v>
                </c:pt>
                <c:pt idx="68" formatCode="0.0%">
                  <c:v>0.48888029975351072</c:v>
                </c:pt>
              </c:numCache>
            </c:numRef>
          </c:val>
          <c:smooth val="0"/>
        </c:ser>
        <c:ser>
          <c:idx val="0"/>
          <c:order val="2"/>
          <c:tx>
            <c:v>50</c:v>
          </c:tx>
          <c:spPr>
            <a:ln w="44450">
              <a:solidFill>
                <a:schemeClr val="tx1"/>
              </a:solidFill>
            </a:ln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'TUS1'!$A$6:$A$77</c15:sqref>
                  </c15:fullRef>
                </c:ext>
              </c:extLst>
              <c:f>'TUS1'!$A$9:$A$77</c:f>
              <c:numCache>
                <c:formatCode>General</c:formatCode>
                <c:ptCount val="69"/>
                <c:pt idx="0">
                  <c:v>1948</c:v>
                </c:pt>
                <c:pt idx="1">
                  <c:v>1949</c:v>
                </c:pt>
                <c:pt idx="2">
                  <c:v>1950</c:v>
                </c:pt>
                <c:pt idx="3">
                  <c:v>1951</c:v>
                </c:pt>
                <c:pt idx="4">
                  <c:v>1952</c:v>
                </c:pt>
                <c:pt idx="5">
                  <c:v>1953</c:v>
                </c:pt>
                <c:pt idx="6">
                  <c:v>1954</c:v>
                </c:pt>
                <c:pt idx="7">
                  <c:v>1955</c:v>
                </c:pt>
                <c:pt idx="8">
                  <c:v>1956</c:v>
                </c:pt>
                <c:pt idx="9">
                  <c:v>1957</c:v>
                </c:pt>
                <c:pt idx="10">
                  <c:v>1958</c:v>
                </c:pt>
                <c:pt idx="11">
                  <c:v>1959</c:v>
                </c:pt>
                <c:pt idx="12">
                  <c:v>1960</c:v>
                </c:pt>
                <c:pt idx="13">
                  <c:v>1961</c:v>
                </c:pt>
                <c:pt idx="14">
                  <c:v>1962</c:v>
                </c:pt>
                <c:pt idx="15">
                  <c:v>1963</c:v>
                </c:pt>
                <c:pt idx="16">
                  <c:v>1964</c:v>
                </c:pt>
                <c:pt idx="17">
                  <c:v>1965</c:v>
                </c:pt>
                <c:pt idx="18">
                  <c:v>1966</c:v>
                </c:pt>
                <c:pt idx="19">
                  <c:v>1967</c:v>
                </c:pt>
                <c:pt idx="20">
                  <c:v>1968</c:v>
                </c:pt>
                <c:pt idx="21">
                  <c:v>1969</c:v>
                </c:pt>
                <c:pt idx="22">
                  <c:v>1970</c:v>
                </c:pt>
                <c:pt idx="23">
                  <c:v>1971</c:v>
                </c:pt>
                <c:pt idx="24">
                  <c:v>1972</c:v>
                </c:pt>
                <c:pt idx="25">
                  <c:v>1973</c:v>
                </c:pt>
                <c:pt idx="26">
                  <c:v>1974</c:v>
                </c:pt>
                <c:pt idx="27">
                  <c:v>1975</c:v>
                </c:pt>
                <c:pt idx="28">
                  <c:v>1976</c:v>
                </c:pt>
                <c:pt idx="29">
                  <c:v>1977</c:v>
                </c:pt>
                <c:pt idx="30">
                  <c:v>1978</c:v>
                </c:pt>
                <c:pt idx="31">
                  <c:v>1979</c:v>
                </c:pt>
                <c:pt idx="32">
                  <c:v>1980</c:v>
                </c:pt>
                <c:pt idx="33">
                  <c:v>1981</c:v>
                </c:pt>
                <c:pt idx="34">
                  <c:v>1982</c:v>
                </c:pt>
                <c:pt idx="35">
                  <c:v>1983</c:v>
                </c:pt>
                <c:pt idx="36">
                  <c:v>1984</c:v>
                </c:pt>
                <c:pt idx="37">
                  <c:v>1985</c:v>
                </c:pt>
                <c:pt idx="38">
                  <c:v>1986</c:v>
                </c:pt>
                <c:pt idx="39">
                  <c:v>1987</c:v>
                </c:pt>
                <c:pt idx="40">
                  <c:v>1988</c:v>
                </c:pt>
                <c:pt idx="41">
                  <c:v>1989</c:v>
                </c:pt>
                <c:pt idx="42">
                  <c:v>1990</c:v>
                </c:pt>
                <c:pt idx="43">
                  <c:v>1991</c:v>
                </c:pt>
                <c:pt idx="44">
                  <c:v>1992</c:v>
                </c:pt>
                <c:pt idx="45">
                  <c:v>1993</c:v>
                </c:pt>
                <c:pt idx="46">
                  <c:v>1994</c:v>
                </c:pt>
                <c:pt idx="47">
                  <c:v>1995</c:v>
                </c:pt>
                <c:pt idx="48">
                  <c:v>1996</c:v>
                </c:pt>
                <c:pt idx="49">
                  <c:v>1997</c:v>
                </c:pt>
                <c:pt idx="50">
                  <c:v>1998</c:v>
                </c:pt>
                <c:pt idx="51">
                  <c:v>1999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'TUS1'!$DH$6:$DH$77</c15:sqref>
                  </c15:fullRef>
                </c:ext>
              </c:extLst>
              <c:f>'TUS1'!$DH$9:$DH$77</c:f>
              <c:numCache>
                <c:formatCode>0%</c:formatCode>
                <c:ptCount val="69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  <c:pt idx="24">
                  <c:v>0.5</c:v>
                </c:pt>
                <c:pt idx="25">
                  <c:v>0.5</c:v>
                </c:pt>
                <c:pt idx="26">
                  <c:v>0.5</c:v>
                </c:pt>
                <c:pt idx="27">
                  <c:v>0.5</c:v>
                </c:pt>
                <c:pt idx="28">
                  <c:v>0.5</c:v>
                </c:pt>
                <c:pt idx="29">
                  <c:v>0.5</c:v>
                </c:pt>
                <c:pt idx="30">
                  <c:v>0.5</c:v>
                </c:pt>
                <c:pt idx="31">
                  <c:v>0.5</c:v>
                </c:pt>
                <c:pt idx="32">
                  <c:v>0.5</c:v>
                </c:pt>
                <c:pt idx="33">
                  <c:v>0.5</c:v>
                </c:pt>
                <c:pt idx="34">
                  <c:v>0.5</c:v>
                </c:pt>
                <c:pt idx="35">
                  <c:v>0.5</c:v>
                </c:pt>
                <c:pt idx="36">
                  <c:v>0.5</c:v>
                </c:pt>
                <c:pt idx="37">
                  <c:v>0.5</c:v>
                </c:pt>
                <c:pt idx="38">
                  <c:v>0.5</c:v>
                </c:pt>
                <c:pt idx="39">
                  <c:v>0.5</c:v>
                </c:pt>
                <c:pt idx="40">
                  <c:v>0.5</c:v>
                </c:pt>
                <c:pt idx="41">
                  <c:v>0.5</c:v>
                </c:pt>
                <c:pt idx="42">
                  <c:v>0.5</c:v>
                </c:pt>
                <c:pt idx="43">
                  <c:v>0.5</c:v>
                </c:pt>
                <c:pt idx="44">
                  <c:v>0.5</c:v>
                </c:pt>
                <c:pt idx="45">
                  <c:v>0.5</c:v>
                </c:pt>
                <c:pt idx="46">
                  <c:v>0.5</c:v>
                </c:pt>
                <c:pt idx="47">
                  <c:v>0.5</c:v>
                </c:pt>
                <c:pt idx="48">
                  <c:v>0.5</c:v>
                </c:pt>
                <c:pt idx="49">
                  <c:v>0.5</c:v>
                </c:pt>
                <c:pt idx="50">
                  <c:v>0.5</c:v>
                </c:pt>
                <c:pt idx="51">
                  <c:v>0.5</c:v>
                </c:pt>
                <c:pt idx="52">
                  <c:v>0.5</c:v>
                </c:pt>
                <c:pt idx="53">
                  <c:v>0.5</c:v>
                </c:pt>
                <c:pt idx="54">
                  <c:v>0.5</c:v>
                </c:pt>
                <c:pt idx="55">
                  <c:v>0.5</c:v>
                </c:pt>
                <c:pt idx="56">
                  <c:v>0.5</c:v>
                </c:pt>
                <c:pt idx="57">
                  <c:v>0.5</c:v>
                </c:pt>
                <c:pt idx="58">
                  <c:v>0.5</c:v>
                </c:pt>
                <c:pt idx="59">
                  <c:v>0.5</c:v>
                </c:pt>
                <c:pt idx="60">
                  <c:v>0.5</c:v>
                </c:pt>
                <c:pt idx="61">
                  <c:v>0.5</c:v>
                </c:pt>
                <c:pt idx="62">
                  <c:v>0.5</c:v>
                </c:pt>
                <c:pt idx="63">
                  <c:v>0.5</c:v>
                </c:pt>
                <c:pt idx="64">
                  <c:v>0.5</c:v>
                </c:pt>
                <c:pt idx="65">
                  <c:v>0.5</c:v>
                </c:pt>
                <c:pt idx="66">
                  <c:v>0.5</c:v>
                </c:pt>
                <c:pt idx="67">
                  <c:v>0.5</c:v>
                </c:pt>
                <c:pt idx="68">
                  <c:v>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368224"/>
        <c:axId val="448367832"/>
      </c:lineChart>
      <c:catAx>
        <c:axId val="4483682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8367832"/>
        <c:crossesAt val="0"/>
        <c:auto val="1"/>
        <c:lblAlgn val="ctr"/>
        <c:lblOffset val="100"/>
        <c:tickLblSkip val="4"/>
        <c:tickMarkSkip val="4"/>
        <c:noMultiLvlLbl val="0"/>
      </c:catAx>
      <c:valAx>
        <c:axId val="448367832"/>
        <c:scaling>
          <c:orientation val="minMax"/>
          <c:max val="0.7400000000000001"/>
          <c:min val="0.2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8368224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chemeClr val="tx1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600"/>
            </a:pPr>
            <a:endParaRPr lang="fr-FR"/>
          </a:p>
        </c:txPr>
      </c:legendEntry>
      <c:layout>
        <c:manualLayout>
          <c:xMode val="edge"/>
          <c:yMode val="edge"/>
          <c:x val="0.37437917239635787"/>
          <c:y val="0.10494384144267965"/>
          <c:w val="0.3312843001021103"/>
          <c:h val="0.1016739303748897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6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Voting for the democratic party in the US, 1948-2017: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 female vote turning from right to left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2636031618752167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1"/>
          <c:order val="0"/>
          <c:tx>
            <c:v>Difference (% voting democrat among women) and (% voting democrats among men)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'TUS1'!$G$6:$G$81</c:f>
              <c:numCache>
                <c:formatCode>0%</c:formatCode>
                <c:ptCount val="76"/>
                <c:pt idx="3">
                  <c:v>-2.1429169147715865E-2</c:v>
                </c:pt>
                <c:pt idx="7">
                  <c:v>-2.1429169147715865E-2</c:v>
                </c:pt>
                <c:pt idx="11">
                  <c:v>-6.2717333569231454E-2</c:v>
                </c:pt>
                <c:pt idx="15">
                  <c:v>-5.3617082008792755E-2</c:v>
                </c:pt>
                <c:pt idx="19">
                  <c:v>4.0218662861554219E-2</c:v>
                </c:pt>
                <c:pt idx="23">
                  <c:v>1.9082809721584534E-2</c:v>
                </c:pt>
                <c:pt idx="27">
                  <c:v>6.7893123969995389E-2</c:v>
                </c:pt>
                <c:pt idx="31">
                  <c:v>4.2491418168097282E-2</c:v>
                </c:pt>
                <c:pt idx="35">
                  <c:v>7.6411472887520593E-2</c:v>
                </c:pt>
                <c:pt idx="39">
                  <c:v>7.5463720858611943E-2</c:v>
                </c:pt>
                <c:pt idx="43">
                  <c:v>6.4531135184079325E-2</c:v>
                </c:pt>
                <c:pt idx="47">
                  <c:v>6.4157547886034519E-2</c:v>
                </c:pt>
                <c:pt idx="51">
                  <c:v>6.8684478900632243E-2</c:v>
                </c:pt>
                <c:pt idx="55">
                  <c:v>9.1165651510916573E-2</c:v>
                </c:pt>
                <c:pt idx="59">
                  <c:v>6.789792440364649E-2</c:v>
                </c:pt>
                <c:pt idx="63">
                  <c:v>5.1210868149631994E-2</c:v>
                </c:pt>
                <c:pt idx="67">
                  <c:v>5.2087351382437072E-2</c:v>
                </c:pt>
                <c:pt idx="71">
                  <c:v>0.13</c:v>
                </c:pt>
              </c:numCache>
            </c:numRef>
          </c:val>
          <c:smooth val="0"/>
        </c:ser>
        <c:ser>
          <c:idx val="0"/>
          <c:order val="1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'TUS1'!$DG$6:$DG$81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365872"/>
        <c:axId val="448372928"/>
      </c:lineChart>
      <c:catAx>
        <c:axId val="4483658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8372928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48372928"/>
        <c:scaling>
          <c:orientation val="minMax"/>
          <c:max val="0.16000000000000003"/>
          <c:min val="-0.120000000000000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8365872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8.9027163931447703E-2"/>
          <c:y val="0.13848678252160293"/>
          <c:w val="0.3121206648585107"/>
          <c:h val="0.15502470174989966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Voting for the democratic party in the US, 1948-2017: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 young vote leaning to the left, but volatile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2636031618752167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1"/>
          <c:order val="0"/>
          <c:tx>
            <c:v>Difference (% voting democrat among 18-to-34-year-old) and (% voting democrat among democrats among 65-year-old+)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'TUS1'!$J$6:$J$81</c:f>
              <c:numCache>
                <c:formatCode>0%</c:formatCode>
                <c:ptCount val="76"/>
                <c:pt idx="3">
                  <c:v>0.10462593239119133</c:v>
                </c:pt>
                <c:pt idx="7">
                  <c:v>9.0508133363666504E-2</c:v>
                </c:pt>
                <c:pt idx="11">
                  <c:v>2.7760837014101182E-2</c:v>
                </c:pt>
                <c:pt idx="15">
                  <c:v>0.12738559745395153</c:v>
                </c:pt>
                <c:pt idx="19">
                  <c:v>0.17572805885653386</c:v>
                </c:pt>
                <c:pt idx="23">
                  <c:v>3.0810947296351525E-2</c:v>
                </c:pt>
                <c:pt idx="27">
                  <c:v>0.12131029197255619</c:v>
                </c:pt>
                <c:pt idx="31">
                  <c:v>3.9455795532605219E-2</c:v>
                </c:pt>
                <c:pt idx="35">
                  <c:v>-4.9557006155978127E-2</c:v>
                </c:pt>
                <c:pt idx="39">
                  <c:v>-1.7948959575065024E-2</c:v>
                </c:pt>
                <c:pt idx="43">
                  <c:v>3.5610116764166061E-3</c:v>
                </c:pt>
                <c:pt idx="47">
                  <c:v>2.230476790360399E-2</c:v>
                </c:pt>
                <c:pt idx="51">
                  <c:v>8.3417795629750421E-3</c:v>
                </c:pt>
                <c:pt idx="55">
                  <c:v>-1.5766287907778564E-4</c:v>
                </c:pt>
                <c:pt idx="59">
                  <c:v>8.8621750885109235E-2</c:v>
                </c:pt>
                <c:pt idx="63">
                  <c:v>0.20515267619192268</c:v>
                </c:pt>
                <c:pt idx="67">
                  <c:v>0.1546505226337373</c:v>
                </c:pt>
                <c:pt idx="71">
                  <c:v>0.1</c:v>
                </c:pt>
              </c:numCache>
            </c:numRef>
          </c:val>
          <c:smooth val="0"/>
        </c:ser>
        <c:ser>
          <c:idx val="0"/>
          <c:order val="1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'TUS1'!$DG$6:$DG$81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374104"/>
        <c:axId val="448369792"/>
      </c:lineChart>
      <c:catAx>
        <c:axId val="4483741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8369792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48369792"/>
        <c:scaling>
          <c:orientation val="minMax"/>
          <c:max val="0.32000000000000006"/>
          <c:min val="-8.0000000000000016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8374104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8.9027163931447703E-2"/>
          <c:y val="0.13848678252160293"/>
          <c:w val="0.52201780136115195"/>
          <c:h val="0.15502470174989966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Voting for the democratic party in the US, 1948-2017: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 from the worker party to the high-education party 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2636031618752167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1"/>
          <c:order val="0"/>
          <c:tx>
            <c:v>Difference (% voting democrat among university graduates) and (% voting democrats among non-university graduates)</c:v>
          </c:tx>
          <c:spPr>
            <a:ln w="41275">
              <a:solidFill>
                <a:schemeClr val="accent1"/>
              </a:solidFill>
            </a:ln>
          </c:spPr>
          <c:marker>
            <c:symbol val="square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'TUS1'!$M$6:$M$81</c:f>
              <c:numCache>
                <c:formatCode>0%</c:formatCode>
                <c:ptCount val="76"/>
                <c:pt idx="3">
                  <c:v>-0.20004687192873222</c:v>
                </c:pt>
                <c:pt idx="7">
                  <c:v>-0.13806162469393315</c:v>
                </c:pt>
                <c:pt idx="11">
                  <c:v>-9.9365137987333929E-2</c:v>
                </c:pt>
                <c:pt idx="15">
                  <c:v>-0.12162872326629098</c:v>
                </c:pt>
                <c:pt idx="19">
                  <c:v>-0.15317710178909588</c:v>
                </c:pt>
                <c:pt idx="23">
                  <c:v>-0.11034233855242903</c:v>
                </c:pt>
                <c:pt idx="27">
                  <c:v>-3.292774030138737E-2</c:v>
                </c:pt>
                <c:pt idx="31">
                  <c:v>-6.3333028569046657E-2</c:v>
                </c:pt>
                <c:pt idx="35">
                  <c:v>-5.9857331207570086E-2</c:v>
                </c:pt>
                <c:pt idx="39">
                  <c:v>-2.547191112111875E-2</c:v>
                </c:pt>
                <c:pt idx="43">
                  <c:v>-6.6425167418196096E-2</c:v>
                </c:pt>
                <c:pt idx="47">
                  <c:v>-6.2039117163253464E-2</c:v>
                </c:pt>
                <c:pt idx="51">
                  <c:v>-8.9108032306094875E-2</c:v>
                </c:pt>
                <c:pt idx="55">
                  <c:v>-2.6456233952655159E-2</c:v>
                </c:pt>
                <c:pt idx="59">
                  <c:v>6.5450176509047192E-3</c:v>
                </c:pt>
                <c:pt idx="63">
                  <c:v>-3.0164266458186095E-2</c:v>
                </c:pt>
                <c:pt idx="67">
                  <c:v>-7.6967269926772608E-3</c:v>
                </c:pt>
                <c:pt idx="71">
                  <c:v>0.13206977360937261</c:v>
                </c:pt>
              </c:numCache>
            </c:numRef>
          </c:val>
          <c:smooth val="0"/>
        </c:ser>
        <c:ser>
          <c:idx val="3"/>
          <c:order val="1"/>
          <c:tx>
            <c:v>After controles for age, sex</c:v>
          </c:tx>
          <c:spPr>
            <a:ln>
              <a:solidFill>
                <a:schemeClr val="accent2"/>
              </a:solidFill>
            </a:ln>
          </c:spPr>
          <c:marker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val>
            <c:numRef>
              <c:f>'TUS1'!$N$6:$N$81</c:f>
              <c:numCache>
                <c:formatCode>0%</c:formatCode>
                <c:ptCount val="76"/>
                <c:pt idx="3">
                  <c:v>-0.20843648244742222</c:v>
                </c:pt>
                <c:pt idx="7">
                  <c:v>-0.15153242948469342</c:v>
                </c:pt>
                <c:pt idx="11">
                  <c:v>-0.11354813320528589</c:v>
                </c:pt>
                <c:pt idx="15">
                  <c:v>-0.12659786572984277</c:v>
                </c:pt>
                <c:pt idx="19">
                  <c:v>-0.16649565070011149</c:v>
                </c:pt>
                <c:pt idx="23">
                  <c:v>-0.11912770775224933</c:v>
                </c:pt>
                <c:pt idx="27">
                  <c:v>-4.1250211404196123E-2</c:v>
                </c:pt>
                <c:pt idx="31">
                  <c:v>-6.9257758967214089E-2</c:v>
                </c:pt>
                <c:pt idx="35">
                  <c:v>-4.174848398915175E-2</c:v>
                </c:pt>
                <c:pt idx="39">
                  <c:v>-1.4501087443017143E-2</c:v>
                </c:pt>
                <c:pt idx="43">
                  <c:v>-6.171632690774044E-2</c:v>
                </c:pt>
                <c:pt idx="47">
                  <c:v>-5.0830557461638483E-2</c:v>
                </c:pt>
                <c:pt idx="51">
                  <c:v>-7.6531838467573277E-2</c:v>
                </c:pt>
                <c:pt idx="55">
                  <c:v>-2.4013549485784325E-3</c:v>
                </c:pt>
                <c:pt idx="59">
                  <c:v>2.5144870366405114E-2</c:v>
                </c:pt>
                <c:pt idx="63">
                  <c:v>-3.4922177544392544E-2</c:v>
                </c:pt>
                <c:pt idx="67">
                  <c:v>-5.2755153282830897E-3</c:v>
                </c:pt>
                <c:pt idx="71">
                  <c:v>0.13792732147604533</c:v>
                </c:pt>
              </c:numCache>
            </c:numRef>
          </c:val>
          <c:smooth val="0"/>
        </c:ser>
        <c:ser>
          <c:idx val="2"/>
          <c:order val="2"/>
          <c:tx>
            <c:v>After controls for age, sex, income, race</c:v>
          </c:tx>
          <c:spPr>
            <a:ln w="31750"/>
          </c:spPr>
          <c:marker>
            <c:symbol val="triangle"/>
            <c:size val="9"/>
          </c:marker>
          <c:val>
            <c:numRef>
              <c:f>'TUS1'!$O$6:$O$81</c:f>
              <c:numCache>
                <c:formatCode>0%</c:formatCode>
                <c:ptCount val="76"/>
                <c:pt idx="3">
                  <c:v>-0.1360418857582224</c:v>
                </c:pt>
                <c:pt idx="7">
                  <c:v>-9.7343687713005833E-2</c:v>
                </c:pt>
                <c:pt idx="11">
                  <c:v>-6.2047689387206034E-2</c:v>
                </c:pt>
                <c:pt idx="15">
                  <c:v>-6.9960604942885349E-2</c:v>
                </c:pt>
                <c:pt idx="19">
                  <c:v>-0.1121869583893321</c:v>
                </c:pt>
                <c:pt idx="23">
                  <c:v>-7.7212597501671837E-2</c:v>
                </c:pt>
                <c:pt idx="27">
                  <c:v>6.1945932999420954E-3</c:v>
                </c:pt>
                <c:pt idx="31">
                  <c:v>2.2590976419891561E-3</c:v>
                </c:pt>
                <c:pt idx="35">
                  <c:v>3.7196086393071329E-2</c:v>
                </c:pt>
                <c:pt idx="39">
                  <c:v>5.844026402183311E-2</c:v>
                </c:pt>
                <c:pt idx="43">
                  <c:v>9.2170674873077885E-3</c:v>
                </c:pt>
                <c:pt idx="47">
                  <c:v>1.0708624332077817E-2</c:v>
                </c:pt>
                <c:pt idx="51">
                  <c:v>7.2001231297026888E-3</c:v>
                </c:pt>
                <c:pt idx="55">
                  <c:v>6.5549788995032943E-2</c:v>
                </c:pt>
                <c:pt idx="59">
                  <c:v>9.3081862157777348E-2</c:v>
                </c:pt>
                <c:pt idx="63">
                  <c:v>7.9487485730200078E-2</c:v>
                </c:pt>
                <c:pt idx="67">
                  <c:v>5.9206551747847586E-2</c:v>
                </c:pt>
                <c:pt idx="71">
                  <c:v>0.16817676500104303</c:v>
                </c:pt>
              </c:numCache>
            </c:numRef>
          </c:val>
          <c:smooth val="0"/>
        </c:ser>
        <c:ser>
          <c:idx val="0"/>
          <c:order val="3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'TUS1'!$DG$6:$DG$81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366656"/>
        <c:axId val="448374888"/>
      </c:lineChart>
      <c:catAx>
        <c:axId val="4483666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8374888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48374888"/>
        <c:scaling>
          <c:orientation val="minMax"/>
          <c:max val="0.24000000000000002"/>
          <c:min val="-0.2400000000000000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8366656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8.7637094194611312E-2"/>
          <c:y val="0.10014668328840491"/>
          <c:w val="0.58178985973998654"/>
          <c:h val="0.20013070084777967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600">
                <a:latin typeface="Arial"/>
              </a:defRPr>
            </a:pPr>
            <a:r>
              <a:rPr lang="fr-FR" sz="1600" baseline="0"/>
              <a:t>Vote for democratic party by education in the US, 1948-2016</a:t>
            </a:r>
            <a:endParaRPr lang="fr-FR" sz="1600"/>
          </a:p>
        </c:rich>
      </c:tx>
      <c:layout>
        <c:manualLayout>
          <c:xMode val="edge"/>
          <c:yMode val="edge"/>
          <c:x val="0.22926973915796647"/>
          <c:y val="9.071304853536521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7484092733700174E-2"/>
          <c:y val="5.7758297975758419E-2"/>
          <c:w val="0.92222803795075603"/>
          <c:h val="0.75182180673124599"/>
        </c:manualLayout>
      </c:layout>
      <c:barChart>
        <c:barDir val="col"/>
        <c:grouping val="clustered"/>
        <c:varyColors val="0"/>
        <c:ser>
          <c:idx val="6"/>
          <c:order val="0"/>
          <c:tx>
            <c:v>Primary</c:v>
          </c:tx>
          <c:spPr>
            <a:solidFill>
              <a:schemeClr val="accent2"/>
            </a:solidFill>
            <a:ln>
              <a:solidFill>
                <a:schemeClr val="accent2"/>
              </a:solidFill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'TUS2'!$A$6:$A$23</c15:sqref>
                  </c15:fullRef>
                </c:ext>
              </c:extLst>
              <c:f>('TUS2'!$A$6,'TUS2'!$A$9,'TUS2'!$A$17,'TUS2'!$A$23)</c:f>
              <c:numCache>
                <c:formatCode>General</c:formatCode>
                <c:ptCount val="4"/>
                <c:pt idx="0">
                  <c:v>1948</c:v>
                </c:pt>
                <c:pt idx="1">
                  <c:v>1960</c:v>
                </c:pt>
                <c:pt idx="2">
                  <c:v>1992</c:v>
                </c:pt>
                <c:pt idx="3">
                  <c:v>2016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'TUS2'!$B$6:$B$23</c15:sqref>
                  </c15:fullRef>
                </c:ext>
              </c:extLst>
              <c:f>('TUS2'!$B$6,'TUS2'!$B$9,'TUS2'!$B$17,'TUS2'!$B$23)</c:f>
              <c:numCache>
                <c:formatCode>0%</c:formatCode>
                <c:ptCount val="4"/>
                <c:pt idx="0">
                  <c:v>0.66173464059829712</c:v>
                </c:pt>
                <c:pt idx="1">
                  <c:v>0.55044335126876831</c:v>
                </c:pt>
                <c:pt idx="2">
                  <c:v>0.63678348064422607</c:v>
                </c:pt>
                <c:pt idx="3">
                  <c:v>0.58051276206970215</c:v>
                </c:pt>
              </c:numCache>
            </c:numRef>
          </c:val>
        </c:ser>
        <c:ser>
          <c:idx val="7"/>
          <c:order val="1"/>
          <c:tx>
            <c:v>Secondary</c:v>
          </c:tx>
          <c:spPr>
            <a:solidFill>
              <a:schemeClr val="accent3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'TUS2'!$A$6:$A$23</c15:sqref>
                  </c15:fullRef>
                </c:ext>
              </c:extLst>
              <c:f>('TUS2'!$A$6,'TUS2'!$A$9,'TUS2'!$A$17,'TUS2'!$A$23)</c:f>
              <c:numCache>
                <c:formatCode>General</c:formatCode>
                <c:ptCount val="4"/>
                <c:pt idx="0">
                  <c:v>1948</c:v>
                </c:pt>
                <c:pt idx="1">
                  <c:v>1960</c:v>
                </c:pt>
                <c:pt idx="2">
                  <c:v>1992</c:v>
                </c:pt>
                <c:pt idx="3">
                  <c:v>2016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'TUS2'!$C$6:$C$23</c15:sqref>
                  </c15:fullRef>
                </c:ext>
              </c:extLst>
              <c:f>('TUS2'!$C$6,'TUS2'!$C$9,'TUS2'!$C$17,'TUS2'!$C$23)</c:f>
              <c:numCache>
                <c:formatCode>0%</c:formatCode>
                <c:ptCount val="4"/>
                <c:pt idx="0">
                  <c:v>0.52157121896743774</c:v>
                </c:pt>
                <c:pt idx="1">
                  <c:v>0.47887298464775085</c:v>
                </c:pt>
                <c:pt idx="2">
                  <c:v>0.55333131551742554</c:v>
                </c:pt>
                <c:pt idx="3">
                  <c:v>0.44848659634590149</c:v>
                </c:pt>
              </c:numCache>
            </c:numRef>
          </c:val>
        </c:ser>
        <c:ser>
          <c:idx val="8"/>
          <c:order val="2"/>
          <c:tx>
            <c:v>Higher (BA)</c:v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'TUS2'!$A$6:$A$23</c15:sqref>
                  </c15:fullRef>
                </c:ext>
              </c:extLst>
              <c:f>('TUS2'!$A$6,'TUS2'!$A$9,'TUS2'!$A$17,'TUS2'!$A$23)</c:f>
              <c:numCache>
                <c:formatCode>General</c:formatCode>
                <c:ptCount val="4"/>
                <c:pt idx="0">
                  <c:v>1948</c:v>
                </c:pt>
                <c:pt idx="1">
                  <c:v>1960</c:v>
                </c:pt>
                <c:pt idx="2">
                  <c:v>1992</c:v>
                </c:pt>
                <c:pt idx="3">
                  <c:v>2016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'TUS2'!$D$6:$D$23</c15:sqref>
                  </c15:fullRef>
                </c:ext>
              </c:extLst>
              <c:f>('TUS2'!$D$6,'TUS2'!$D$9,'TUS2'!$D$17,'TUS2'!$D$23)</c:f>
              <c:numCache>
                <c:formatCode>0%</c:formatCode>
                <c:ptCount val="4"/>
                <c:pt idx="0">
                  <c:v>0.22469571232795715</c:v>
                </c:pt>
                <c:pt idx="1">
                  <c:v>0.41038158535957336</c:v>
                </c:pt>
                <c:pt idx="2">
                  <c:v>0.41349220275878906</c:v>
                </c:pt>
                <c:pt idx="3">
                  <c:v>0.51032871007919312</c:v>
                </c:pt>
              </c:numCache>
            </c:numRef>
          </c:val>
        </c:ser>
        <c:ser>
          <c:idx val="0"/>
          <c:order val="3"/>
          <c:tx>
            <c:v>Higher (MA)</c:v>
          </c:tx>
          <c:spPr>
            <a:solidFill>
              <a:schemeClr val="accent6"/>
            </a:solidFill>
            <a:ln>
              <a:solidFill>
                <a:schemeClr val="accent6"/>
              </a:solidFill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'TUS2'!$A$6:$A$23</c15:sqref>
                  </c15:fullRef>
                </c:ext>
              </c:extLst>
              <c:f>('TUS2'!$A$6,'TUS2'!$A$9,'TUS2'!$A$17,'TUS2'!$A$23)</c:f>
              <c:numCache>
                <c:formatCode>General</c:formatCode>
                <c:ptCount val="4"/>
                <c:pt idx="0">
                  <c:v>1948</c:v>
                </c:pt>
                <c:pt idx="1">
                  <c:v>1960</c:v>
                </c:pt>
                <c:pt idx="2">
                  <c:v>1992</c:v>
                </c:pt>
                <c:pt idx="3">
                  <c:v>2016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'TUS2'!$E$6:$E$23</c15:sqref>
                  </c15:fullRef>
                </c:ext>
              </c:extLst>
              <c:f>('TUS2'!$E$6,'TUS2'!$E$9,'TUS2'!$E$17,'TUS2'!$E$23)</c:f>
              <c:numCache>
                <c:formatCode>0%</c:formatCode>
                <c:ptCount val="4"/>
                <c:pt idx="0">
                  <c:v>0.18236107868773804</c:v>
                </c:pt>
                <c:pt idx="1">
                  <c:v>0.33306211233139038</c:v>
                </c:pt>
                <c:pt idx="2">
                  <c:v>0.57500571012496948</c:v>
                </c:pt>
                <c:pt idx="3">
                  <c:v>0.69769066572189331</c:v>
                </c:pt>
              </c:numCache>
            </c:numRef>
          </c:val>
        </c:ser>
        <c:ser>
          <c:idx val="1"/>
          <c:order val="4"/>
          <c:tx>
            <c:v>Higher (PhD)</c:v>
          </c:tx>
          <c:spPr>
            <a:solidFill>
              <a:srgbClr val="7030A0"/>
            </a:solidFill>
            <a:ln>
              <a:solidFill>
                <a:srgbClr val="7030A0"/>
              </a:solidFill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'TUS2'!$A$6:$A$23</c15:sqref>
                  </c15:fullRef>
                </c:ext>
              </c:extLst>
              <c:f>('TUS2'!$A$6,'TUS2'!$A$9,'TUS2'!$A$17,'TUS2'!$A$23)</c:f>
              <c:numCache>
                <c:formatCode>General</c:formatCode>
                <c:ptCount val="4"/>
                <c:pt idx="0">
                  <c:v>1948</c:v>
                </c:pt>
                <c:pt idx="1">
                  <c:v>1960</c:v>
                </c:pt>
                <c:pt idx="2">
                  <c:v>1992</c:v>
                </c:pt>
                <c:pt idx="3">
                  <c:v>2016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'TUS2'!$F$6:$F$23</c15:sqref>
                  </c15:fullRef>
                </c:ext>
              </c:extLst>
              <c:f>('TUS2'!$F$6,'TUS2'!$F$9,'TUS2'!$F$17,'TUS2'!$F$23)</c:f>
              <c:numCache>
                <c:formatCode>0%</c:formatCode>
                <c:ptCount val="4"/>
                <c:pt idx="3">
                  <c:v>0.75724196434020996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8376456"/>
        <c:axId val="448375672"/>
        <c:extLst/>
      </c:barChart>
      <c:catAx>
        <c:axId val="448376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 b="1" i="0">
                <a:latin typeface="Arial"/>
              </a:defRPr>
            </a:pPr>
            <a:endParaRPr lang="fr-FR"/>
          </a:p>
        </c:txPr>
        <c:crossAx val="448375672"/>
        <c:crosses val="autoZero"/>
        <c:auto val="1"/>
        <c:lblAlgn val="ctr"/>
        <c:lblOffset val="100"/>
        <c:noMultiLvlLbl val="0"/>
      </c:catAx>
      <c:valAx>
        <c:axId val="448375672"/>
        <c:scaling>
          <c:orientation val="minMax"/>
          <c:max val="0.8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448376456"/>
        <c:crosses val="autoZero"/>
        <c:crossBetween val="between"/>
        <c:majorUnit val="0.1"/>
      </c:valAx>
      <c:spPr>
        <a:ln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1375366967566137"/>
          <c:y val="7.7969711121203794E-2"/>
          <c:w val="0.78641678742385135"/>
          <c:h val="5.362069109901374E-2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600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Voting for the democratic party in the US, 1948-2017: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 from the worker party to the high-education party 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2636031618752167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1"/>
          <c:order val="0"/>
          <c:tx>
            <c:v>Difference (% voting democrat among top 10% education voters) and (% voting democrat among bottom 90% education voters)</c:v>
          </c:tx>
          <c:spPr>
            <a:ln w="41275">
              <a:solidFill>
                <a:schemeClr val="accent1"/>
              </a:solidFill>
            </a:ln>
          </c:spPr>
          <c:marker>
            <c:symbol val="square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'TUS1'!$Q$6:$Q$81</c:f>
              <c:numCache>
                <c:formatCode>0%</c:formatCode>
                <c:ptCount val="76"/>
                <c:pt idx="3">
                  <c:v>-0.20629892286317167</c:v>
                </c:pt>
                <c:pt idx="7">
                  <c:v>-0.16620448914297623</c:v>
                </c:pt>
                <c:pt idx="11">
                  <c:v>-0.10323329020514768</c:v>
                </c:pt>
                <c:pt idx="15">
                  <c:v>-0.12202573734593992</c:v>
                </c:pt>
                <c:pt idx="19">
                  <c:v>-0.15220543611652293</c:v>
                </c:pt>
                <c:pt idx="23">
                  <c:v>-8.7357891823025932E-2</c:v>
                </c:pt>
                <c:pt idx="27">
                  <c:v>-1.602046272225733E-2</c:v>
                </c:pt>
                <c:pt idx="31">
                  <c:v>-4.8564801180830064E-2</c:v>
                </c:pt>
                <c:pt idx="35">
                  <c:v>-9.4591440180965686E-3</c:v>
                </c:pt>
                <c:pt idx="39">
                  <c:v>8.7187577106009641E-3</c:v>
                </c:pt>
                <c:pt idx="43">
                  <c:v>6.154135379715181E-3</c:v>
                </c:pt>
                <c:pt idx="47">
                  <c:v>3.3406484383323456E-2</c:v>
                </c:pt>
                <c:pt idx="51">
                  <c:v>-5.6911629491731348E-2</c:v>
                </c:pt>
                <c:pt idx="55">
                  <c:v>-2.409259846273544E-2</c:v>
                </c:pt>
                <c:pt idx="59">
                  <c:v>8.0455610705385081E-2</c:v>
                </c:pt>
                <c:pt idx="63">
                  <c:v>4.6529150314753784E-3</c:v>
                </c:pt>
                <c:pt idx="67">
                  <c:v>7.8463697783887593E-2</c:v>
                </c:pt>
                <c:pt idx="71">
                  <c:v>0.22493986747859676</c:v>
                </c:pt>
              </c:numCache>
            </c:numRef>
          </c:val>
          <c:smooth val="0"/>
        </c:ser>
        <c:ser>
          <c:idx val="3"/>
          <c:order val="1"/>
          <c:tx>
            <c:v>After controles for age, sex</c:v>
          </c:tx>
          <c:spPr>
            <a:ln>
              <a:solidFill>
                <a:schemeClr val="accent2"/>
              </a:solidFill>
            </a:ln>
          </c:spPr>
          <c:marker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val>
            <c:numRef>
              <c:f>'TUS1'!$R$6:$R$81</c:f>
              <c:numCache>
                <c:formatCode>0%</c:formatCode>
                <c:ptCount val="76"/>
                <c:pt idx="3">
                  <c:v>-0.22115568132791175</c:v>
                </c:pt>
                <c:pt idx="7">
                  <c:v>-0.18027694867476349</c:v>
                </c:pt>
                <c:pt idx="11">
                  <c:v>-0.11592850570687746</c:v>
                </c:pt>
                <c:pt idx="15">
                  <c:v>-0.12701040329006205</c:v>
                </c:pt>
                <c:pt idx="19">
                  <c:v>-0.16401674674261923</c:v>
                </c:pt>
                <c:pt idx="23">
                  <c:v>-9.4441858384943886E-2</c:v>
                </c:pt>
                <c:pt idx="27">
                  <c:v>-2.1365809525610232E-2</c:v>
                </c:pt>
                <c:pt idx="31">
                  <c:v>-5.0342609796524301E-2</c:v>
                </c:pt>
                <c:pt idx="35">
                  <c:v>1.2963118599210559E-2</c:v>
                </c:pt>
                <c:pt idx="39">
                  <c:v>2.1142942864821473E-2</c:v>
                </c:pt>
                <c:pt idx="43">
                  <c:v>1.3926893537634877E-2</c:v>
                </c:pt>
                <c:pt idx="47">
                  <c:v>4.4192851076967542E-2</c:v>
                </c:pt>
                <c:pt idx="51">
                  <c:v>-4.5233792249081729E-2</c:v>
                </c:pt>
                <c:pt idx="55">
                  <c:v>-3.6913107225190755E-3</c:v>
                </c:pt>
                <c:pt idx="59">
                  <c:v>0.10959276451721912</c:v>
                </c:pt>
                <c:pt idx="63">
                  <c:v>2.4522803056308856E-2</c:v>
                </c:pt>
                <c:pt idx="67">
                  <c:v>9.3700587820038372E-2</c:v>
                </c:pt>
                <c:pt idx="71">
                  <c:v>0.23344490162554923</c:v>
                </c:pt>
              </c:numCache>
            </c:numRef>
          </c:val>
          <c:smooth val="0"/>
        </c:ser>
        <c:ser>
          <c:idx val="2"/>
          <c:order val="2"/>
          <c:tx>
            <c:v>After controls for age, sex, income, race</c:v>
          </c:tx>
          <c:spPr>
            <a:ln w="31750"/>
          </c:spPr>
          <c:marker>
            <c:symbol val="triangle"/>
            <c:size val="9"/>
          </c:marker>
          <c:val>
            <c:numRef>
              <c:f>'TUS1'!$S$6:$S$81</c:f>
              <c:numCache>
                <c:formatCode>0%</c:formatCode>
                <c:ptCount val="76"/>
                <c:pt idx="3">
                  <c:v>-0.15910479414774431</c:v>
                </c:pt>
                <c:pt idx="7">
                  <c:v>-0.13513684439437373</c:v>
                </c:pt>
                <c:pt idx="11">
                  <c:v>-7.2986013809184777E-2</c:v>
                </c:pt>
                <c:pt idx="15">
                  <c:v>-7.076090685928306E-2</c:v>
                </c:pt>
                <c:pt idx="19">
                  <c:v>-0.11328117948078605</c:v>
                </c:pt>
                <c:pt idx="23">
                  <c:v>-5.1290604517681984E-2</c:v>
                </c:pt>
                <c:pt idx="27">
                  <c:v>2.60667529411393E-2</c:v>
                </c:pt>
                <c:pt idx="31">
                  <c:v>1.7945280284057976E-2</c:v>
                </c:pt>
                <c:pt idx="35">
                  <c:v>9.5466905190456808E-2</c:v>
                </c:pt>
                <c:pt idx="39">
                  <c:v>9.0635717441433603E-2</c:v>
                </c:pt>
                <c:pt idx="43">
                  <c:v>7.7442963746743101E-2</c:v>
                </c:pt>
                <c:pt idx="47">
                  <c:v>0.10235924584424844</c:v>
                </c:pt>
                <c:pt idx="51">
                  <c:v>3.6280996526893643E-2</c:v>
                </c:pt>
                <c:pt idx="55">
                  <c:v>6.5183848018267487E-2</c:v>
                </c:pt>
                <c:pt idx="59">
                  <c:v>0.17320106772143026</c:v>
                </c:pt>
                <c:pt idx="63">
                  <c:v>0.10712218896413106</c:v>
                </c:pt>
                <c:pt idx="67">
                  <c:v>0.15744158052000146</c:v>
                </c:pt>
                <c:pt idx="71">
                  <c:v>0.23367121833507237</c:v>
                </c:pt>
              </c:numCache>
            </c:numRef>
          </c:val>
          <c:smooth val="0"/>
        </c:ser>
        <c:ser>
          <c:idx val="0"/>
          <c:order val="3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'TUS1'!$DG$6:$DG$81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376848"/>
        <c:axId val="448379984"/>
      </c:lineChart>
      <c:catAx>
        <c:axId val="4483768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8379984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48379984"/>
        <c:scaling>
          <c:orientation val="minMax"/>
          <c:max val="0.28000000000000003"/>
          <c:min val="-0.2400000000000000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8376848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8.7637094194611312E-2"/>
          <c:y val="0.10014668328840491"/>
          <c:w val="0.60683159596703162"/>
          <c:h val="0.20013070084777967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Voting for left-wing &amp; democratic parties in France and the US, 1948-2017: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 from the worker party to the high-education party 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4149665452920218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6"/>
          <c:order val="0"/>
          <c:tx>
            <c:v>France: Difference between (% univ.graduates voting left) and (% non-univ.graduates voting left)</c:v>
          </c:tx>
          <c:spPr>
            <a:ln w="41275">
              <a:solidFill>
                <a:schemeClr val="accent2"/>
              </a:solidFill>
            </a:ln>
          </c:spPr>
          <c:marker>
            <c:symbol val="triangle"/>
            <c:size val="10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'TUS1'!$AC$6:$AC$81</c:f>
              <c:numCache>
                <c:formatCode>0%</c:formatCode>
                <c:ptCount val="76"/>
                <c:pt idx="11">
                  <c:v>-0.17095420247872828</c:v>
                </c:pt>
                <c:pt idx="13">
                  <c:v>-0.21277940719276286</c:v>
                </c:pt>
                <c:pt idx="17">
                  <c:v>-0.13702624944278829</c:v>
                </c:pt>
                <c:pt idx="20">
                  <c:v>-6.7994704818464202E-2</c:v>
                </c:pt>
                <c:pt idx="22">
                  <c:v>-5.0456751202025724E-2</c:v>
                </c:pt>
                <c:pt idx="28">
                  <c:v>-3.8651371703616988E-2</c:v>
                </c:pt>
                <c:pt idx="29">
                  <c:v>8.0515281483861667E-4</c:v>
                </c:pt>
                <c:pt idx="33">
                  <c:v>-1.3074857960086228E-2</c:v>
                </c:pt>
                <c:pt idx="36">
                  <c:v>-1.0000000000000009E-2</c:v>
                </c:pt>
                <c:pt idx="41">
                  <c:v>-1.667172897664615E-2</c:v>
                </c:pt>
                <c:pt idx="43">
                  <c:v>-3.4517667825063603E-2</c:v>
                </c:pt>
                <c:pt idx="48">
                  <c:v>5.0383728387124405E-2</c:v>
                </c:pt>
                <c:pt idx="50">
                  <c:v>2.3673499917834517E-2</c:v>
                </c:pt>
                <c:pt idx="52">
                  <c:v>1.9250571046965037E-2</c:v>
                </c:pt>
                <c:pt idx="57">
                  <c:v>9.8215809674401244E-2</c:v>
                </c:pt>
                <c:pt idx="62">
                  <c:v>0.10883693272687311</c:v>
                </c:pt>
                <c:pt idx="67">
                  <c:v>7.5870646480507675E-2</c:v>
                </c:pt>
                <c:pt idx="72">
                  <c:v>9.6388927400208879E-2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F703-4C6F-8200-245D4BB88F2C}"/>
            </c:ext>
          </c:extLst>
        </c:ser>
        <c:ser>
          <c:idx val="1"/>
          <c:order val="1"/>
          <c:tx>
            <c:v>US: Same with democratic party vote</c:v>
          </c:tx>
          <c:spPr>
            <a:ln w="41275">
              <a:solidFill>
                <a:schemeClr val="accent1"/>
              </a:solidFill>
            </a:ln>
          </c:spPr>
          <c:marker>
            <c:symbol val="square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'TUS1'!$M$6:$M$81</c:f>
              <c:numCache>
                <c:formatCode>0%</c:formatCode>
                <c:ptCount val="76"/>
                <c:pt idx="3">
                  <c:v>-0.20004687192873222</c:v>
                </c:pt>
                <c:pt idx="7">
                  <c:v>-0.13806162469393315</c:v>
                </c:pt>
                <c:pt idx="11">
                  <c:v>-9.9365137987333929E-2</c:v>
                </c:pt>
                <c:pt idx="15">
                  <c:v>-0.12162872326629098</c:v>
                </c:pt>
                <c:pt idx="19">
                  <c:v>-0.15317710178909588</c:v>
                </c:pt>
                <c:pt idx="23">
                  <c:v>-0.11034233855242903</c:v>
                </c:pt>
                <c:pt idx="27">
                  <c:v>-3.292774030138737E-2</c:v>
                </c:pt>
                <c:pt idx="31">
                  <c:v>-6.3333028569046657E-2</c:v>
                </c:pt>
                <c:pt idx="35">
                  <c:v>-5.9857331207570086E-2</c:v>
                </c:pt>
                <c:pt idx="39">
                  <c:v>-2.547191112111875E-2</c:v>
                </c:pt>
                <c:pt idx="43">
                  <c:v>-6.6425167418196096E-2</c:v>
                </c:pt>
                <c:pt idx="47">
                  <c:v>-6.2039117163253464E-2</c:v>
                </c:pt>
                <c:pt idx="51">
                  <c:v>-8.9108032306094875E-2</c:v>
                </c:pt>
                <c:pt idx="55">
                  <c:v>-2.6456233952655159E-2</c:v>
                </c:pt>
                <c:pt idx="59">
                  <c:v>6.5450176509047192E-3</c:v>
                </c:pt>
                <c:pt idx="63">
                  <c:v>-3.0164266458186095E-2</c:v>
                </c:pt>
                <c:pt idx="67">
                  <c:v>-7.6967269926772608E-3</c:v>
                </c:pt>
                <c:pt idx="71">
                  <c:v>0.13206977360937261</c:v>
                </c:pt>
              </c:numCache>
            </c:numRef>
          </c:val>
          <c:smooth val="0"/>
        </c:ser>
        <c:ser>
          <c:idx val="0"/>
          <c:order val="2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'TUS1'!$DG$6:$DG$81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364304"/>
        <c:axId val="448379200"/>
      </c:lineChart>
      <c:catAx>
        <c:axId val="4483643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8379200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48379200"/>
        <c:scaling>
          <c:orientation val="minMax"/>
          <c:max val="0.16"/>
          <c:min val="-0.2400000000000000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48364304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egendEntry>
        <c:idx val="1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9.3201914185226012E-2"/>
          <c:y val="0.10916788310798092"/>
          <c:w val="0.53300729318398055"/>
          <c:h val="0.15510088471687991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1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2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3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4.bin"/></Relationships>
</file>

<file path=xl/chart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15.bin"/></Relationships>
</file>

<file path=xl/chart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16.bin"/></Relationships>
</file>

<file path=xl/chart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17.bin"/></Relationships>
</file>

<file path=xl/chart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18.bin"/></Relationships>
</file>

<file path=xl/chart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19.bin"/></Relationships>
</file>

<file path=xl/chart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20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21.bin"/></Relationships>
</file>

<file path=xl/chart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22.bin"/></Relationships>
</file>

<file path=xl/chart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23.bin"/></Relationships>
</file>

<file path=xl/chart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24.bin"/></Relationships>
</file>

<file path=xl/chart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25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9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0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zoomScale="110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14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zoomScale="110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15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16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17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18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19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zoomScale="110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20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zoomScale="110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21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22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zoomScale="110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23.xml><?xml version="1.0" encoding="utf-8"?>
<chartsheet xmlns="http://schemas.openxmlformats.org/spreadsheetml/2006/main" xmlns:r="http://schemas.openxmlformats.org/officeDocument/2006/relationships">
  <sheetPr>
    <tabColor theme="1"/>
  </sheetPr>
  <sheetViews>
    <sheetView zoomScale="110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24.xml><?xml version="1.0" encoding="utf-8"?>
<chartsheet xmlns="http://schemas.openxmlformats.org/spreadsheetml/2006/main" xmlns:r="http://schemas.openxmlformats.org/officeDocument/2006/relationships">
  <sheetPr>
    <tabColor theme="1"/>
  </sheetPr>
  <sheetViews>
    <sheetView zoomScale="110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zoomScale="110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zoomScale="104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0.01043</cdr:x>
      <cdr:y>0.8525</cdr:y>
    </cdr:from>
    <cdr:to>
      <cdr:x>0.99873</cdr:x>
      <cdr:y>0.9797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95292" y="4800600"/>
          <a:ext cx="9029485" cy="71628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US post-electoral surveys 1948-2016 (ANES)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in 1948, the democratic candidate obtained a score that was 10 points lower among 18-to-34-year-old voters than among the 65-year-old+); in 2016, the score of the democratic candidate is again 10 points higher among the young.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4642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0.01043</cdr:x>
      <cdr:y>0.8569</cdr:y>
    </cdr:from>
    <cdr:to>
      <cdr:x>0.99873</cdr:x>
      <cdr:y>1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95213" y="4825371"/>
          <a:ext cx="9021953" cy="80580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US post-electoral surveys 1948-2016 (ANES)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in 1948, the democratic candidate obtained a score that was 17 points lower among university graduates than among non-university graduates; in 2016, the score of the democratic candidate is 13 points higher among university graduates.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209942" cy="5612423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0.02259</cdr:x>
      <cdr:y>0.86292</cdr:y>
    </cdr:from>
    <cdr:to>
      <cdr:x>0.99125</cdr:x>
      <cdr:y>1</cdr:y>
    </cdr:to>
    <cdr:sp macro="" textlink="">
      <cdr:nvSpPr>
        <cdr:cNvPr id="13" name="Rectangle 12"/>
        <cdr:cNvSpPr/>
      </cdr:nvSpPr>
      <cdr:spPr>
        <a:xfrm xmlns:a="http://schemas.openxmlformats.org/drawingml/2006/main">
          <a:off x="207818" y="4835945"/>
          <a:ext cx="8911105" cy="76821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US post-electoral surveys 1948-2016 (ANES)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in 2016, the democratic party candidate (Clinton) obtained 45% of the vote among high-school graduates and 75% among PhDs. Primary: voters with no high-school degree. Secondary: high-school degree but not bachelor degree. Higher (BA): bachelor degree. Higher (MA): advanced degree (master, law/medical school). Higher (PhD): PhD degree.</a:t>
          </a:r>
          <a:endParaRPr lang="fr-FR" sz="1200" b="1" i="0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  <cdr:relSizeAnchor xmlns:cdr="http://schemas.openxmlformats.org/drawingml/2006/chartDrawing">
    <cdr:from>
      <cdr:x>0.08937</cdr:x>
      <cdr:y>0.76356</cdr:y>
    </cdr:from>
    <cdr:to>
      <cdr:x>0.14735</cdr:x>
      <cdr:y>0.81012</cdr:y>
    </cdr:to>
    <cdr:sp macro="" textlink="">
      <cdr:nvSpPr>
        <cdr:cNvPr id="5" name="ZoneTexte 1"/>
        <cdr:cNvSpPr txBox="1"/>
      </cdr:nvSpPr>
      <cdr:spPr>
        <a:xfrm xmlns:a="http://schemas.openxmlformats.org/drawingml/2006/main">
          <a:off x="822181" y="4279093"/>
          <a:ext cx="533382" cy="2609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63%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0.42683</cdr:x>
      <cdr:y>0.76108</cdr:y>
    </cdr:from>
    <cdr:to>
      <cdr:x>0.48481</cdr:x>
      <cdr:y>0.80764</cdr:y>
    </cdr:to>
    <cdr:sp macro="" textlink="">
      <cdr:nvSpPr>
        <cdr:cNvPr id="9" name="ZoneTexte 1"/>
        <cdr:cNvSpPr txBox="1"/>
      </cdr:nvSpPr>
      <cdr:spPr>
        <a:xfrm xmlns:a="http://schemas.openxmlformats.org/drawingml/2006/main">
          <a:off x="3926626" y="4265239"/>
          <a:ext cx="533382" cy="2609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2%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0.39066</cdr:x>
      <cdr:y>0.76231</cdr:y>
    </cdr:from>
    <cdr:to>
      <cdr:x>0.44864</cdr:x>
      <cdr:y>0.80888</cdr:y>
    </cdr:to>
    <cdr:sp macro="" textlink="">
      <cdr:nvSpPr>
        <cdr:cNvPr id="10" name="ZoneTexte 1"/>
        <cdr:cNvSpPr txBox="1"/>
      </cdr:nvSpPr>
      <cdr:spPr>
        <a:xfrm xmlns:a="http://schemas.openxmlformats.org/drawingml/2006/main">
          <a:off x="3593882" y="4272110"/>
          <a:ext cx="533382" cy="2609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9%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0.35596</cdr:x>
      <cdr:y>0.76225</cdr:y>
    </cdr:from>
    <cdr:to>
      <cdr:x>0.41394</cdr:x>
      <cdr:y>0.80881</cdr:y>
    </cdr:to>
    <cdr:sp macro="" textlink="">
      <cdr:nvSpPr>
        <cdr:cNvPr id="11" name="ZoneTexte 1"/>
        <cdr:cNvSpPr txBox="1"/>
      </cdr:nvSpPr>
      <cdr:spPr>
        <a:xfrm xmlns:a="http://schemas.openxmlformats.org/drawingml/2006/main">
          <a:off x="3274653" y="4271753"/>
          <a:ext cx="533382" cy="2609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44%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0.31908</cdr:x>
      <cdr:y>0.76231</cdr:y>
    </cdr:from>
    <cdr:to>
      <cdr:x>0.37706</cdr:x>
      <cdr:y>0.80888</cdr:y>
    </cdr:to>
    <cdr:sp macro="" textlink="">
      <cdr:nvSpPr>
        <cdr:cNvPr id="12" name="ZoneTexte 1"/>
        <cdr:cNvSpPr txBox="1"/>
      </cdr:nvSpPr>
      <cdr:spPr>
        <a:xfrm xmlns:a="http://schemas.openxmlformats.org/drawingml/2006/main">
          <a:off x="2935322" y="4272110"/>
          <a:ext cx="533382" cy="2609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45%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0.19638</cdr:x>
      <cdr:y>0.76362</cdr:y>
    </cdr:from>
    <cdr:to>
      <cdr:x>0.25436</cdr:x>
      <cdr:y>0.81018</cdr:y>
    </cdr:to>
    <cdr:sp macro="" textlink="">
      <cdr:nvSpPr>
        <cdr:cNvPr id="15" name="ZoneTexte 1"/>
        <cdr:cNvSpPr txBox="1"/>
      </cdr:nvSpPr>
      <cdr:spPr>
        <a:xfrm xmlns:a="http://schemas.openxmlformats.org/drawingml/2006/main">
          <a:off x="1806559" y="4279452"/>
          <a:ext cx="533382" cy="2609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1%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0.12554</cdr:x>
      <cdr:y>0.76362</cdr:y>
    </cdr:from>
    <cdr:to>
      <cdr:x>0.18352</cdr:x>
      <cdr:y>0.81018</cdr:y>
    </cdr:to>
    <cdr:sp macro="" textlink="">
      <cdr:nvSpPr>
        <cdr:cNvPr id="16" name="ZoneTexte 1"/>
        <cdr:cNvSpPr txBox="1"/>
      </cdr:nvSpPr>
      <cdr:spPr>
        <a:xfrm xmlns:a="http://schemas.openxmlformats.org/drawingml/2006/main">
          <a:off x="1154925" y="4279452"/>
          <a:ext cx="533382" cy="2609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31%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0.15866</cdr:x>
      <cdr:y>0.76369</cdr:y>
    </cdr:from>
    <cdr:to>
      <cdr:x>0.21664</cdr:x>
      <cdr:y>0.81025</cdr:y>
    </cdr:to>
    <cdr:sp macro="" textlink="">
      <cdr:nvSpPr>
        <cdr:cNvPr id="17" name="ZoneTexte 1"/>
        <cdr:cNvSpPr txBox="1"/>
      </cdr:nvSpPr>
      <cdr:spPr>
        <a:xfrm xmlns:a="http://schemas.openxmlformats.org/drawingml/2006/main">
          <a:off x="1459619" y="4279866"/>
          <a:ext cx="533382" cy="2609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5%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0.65587</cdr:x>
      <cdr:y>0.76479</cdr:y>
    </cdr:from>
    <cdr:to>
      <cdr:x>0.71385</cdr:x>
      <cdr:y>0.81135</cdr:y>
    </cdr:to>
    <cdr:sp macro="" textlink="">
      <cdr:nvSpPr>
        <cdr:cNvPr id="18" name="ZoneTexte 1"/>
        <cdr:cNvSpPr txBox="1"/>
      </cdr:nvSpPr>
      <cdr:spPr>
        <a:xfrm xmlns:a="http://schemas.openxmlformats.org/drawingml/2006/main">
          <a:off x="6033595" y="4286021"/>
          <a:ext cx="533383" cy="2609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7%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0.6197</cdr:x>
      <cdr:y>0.76348</cdr:y>
    </cdr:from>
    <cdr:to>
      <cdr:x>0.67768</cdr:x>
      <cdr:y>0.81004</cdr:y>
    </cdr:to>
    <cdr:sp macro="" textlink="">
      <cdr:nvSpPr>
        <cdr:cNvPr id="20" name="ZoneTexte 1"/>
        <cdr:cNvSpPr txBox="1"/>
      </cdr:nvSpPr>
      <cdr:spPr>
        <a:xfrm xmlns:a="http://schemas.openxmlformats.org/drawingml/2006/main">
          <a:off x="5700850" y="4278680"/>
          <a:ext cx="533382" cy="2609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16%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0.58654</cdr:x>
      <cdr:y>0.76464</cdr:y>
    </cdr:from>
    <cdr:to>
      <cdr:x>0.64452</cdr:x>
      <cdr:y>0.8112</cdr:y>
    </cdr:to>
    <cdr:sp macro="" textlink="">
      <cdr:nvSpPr>
        <cdr:cNvPr id="22" name="ZoneTexte 1"/>
        <cdr:cNvSpPr txBox="1"/>
      </cdr:nvSpPr>
      <cdr:spPr>
        <a:xfrm xmlns:a="http://schemas.openxmlformats.org/drawingml/2006/main">
          <a:off x="5395816" y="4285193"/>
          <a:ext cx="533382" cy="2609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58%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0.55192</cdr:x>
      <cdr:y>0.76341</cdr:y>
    </cdr:from>
    <cdr:to>
      <cdr:x>0.6099</cdr:x>
      <cdr:y>0.80997</cdr:y>
    </cdr:to>
    <cdr:sp macro="" textlink="">
      <cdr:nvSpPr>
        <cdr:cNvPr id="24" name="ZoneTexte 1"/>
        <cdr:cNvSpPr txBox="1"/>
      </cdr:nvSpPr>
      <cdr:spPr>
        <a:xfrm xmlns:a="http://schemas.openxmlformats.org/drawingml/2006/main">
          <a:off x="5077359" y="4278265"/>
          <a:ext cx="533382" cy="2609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19%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0.92341</cdr:x>
      <cdr:y>0.76478</cdr:y>
    </cdr:from>
    <cdr:to>
      <cdr:x>0.98139</cdr:x>
      <cdr:y>0.81135</cdr:y>
    </cdr:to>
    <cdr:sp macro="" textlink="">
      <cdr:nvSpPr>
        <cdr:cNvPr id="26" name="ZoneTexte 1"/>
        <cdr:cNvSpPr txBox="1"/>
      </cdr:nvSpPr>
      <cdr:spPr>
        <a:xfrm xmlns:a="http://schemas.openxmlformats.org/drawingml/2006/main">
          <a:off x="8494879" y="4285965"/>
          <a:ext cx="533382" cy="2609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2%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0.88641</cdr:x>
      <cdr:y>0.76603</cdr:y>
    </cdr:from>
    <cdr:to>
      <cdr:x>0.94439</cdr:x>
      <cdr:y>0.81259</cdr:y>
    </cdr:to>
    <cdr:sp macro="" textlink="">
      <cdr:nvSpPr>
        <cdr:cNvPr id="27" name="ZoneTexte 1"/>
        <cdr:cNvSpPr txBox="1"/>
      </cdr:nvSpPr>
      <cdr:spPr>
        <a:xfrm xmlns:a="http://schemas.openxmlformats.org/drawingml/2006/main">
          <a:off x="8154435" y="4292948"/>
          <a:ext cx="533382" cy="2609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11%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0.85174</cdr:x>
      <cdr:y>0.76348</cdr:y>
    </cdr:from>
    <cdr:to>
      <cdr:x>0.90972</cdr:x>
      <cdr:y>0.81004</cdr:y>
    </cdr:to>
    <cdr:sp macro="" textlink="">
      <cdr:nvSpPr>
        <cdr:cNvPr id="29" name="ZoneTexte 1"/>
        <cdr:cNvSpPr txBox="1"/>
      </cdr:nvSpPr>
      <cdr:spPr>
        <a:xfrm xmlns:a="http://schemas.openxmlformats.org/drawingml/2006/main">
          <a:off x="7835546" y="4278680"/>
          <a:ext cx="533383" cy="2609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19%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0.81487</cdr:x>
      <cdr:y>0.76348</cdr:y>
    </cdr:from>
    <cdr:to>
      <cdr:x>0.87285</cdr:x>
      <cdr:y>0.81004</cdr:y>
    </cdr:to>
    <cdr:sp macro="" textlink="">
      <cdr:nvSpPr>
        <cdr:cNvPr id="31" name="ZoneTexte 1"/>
        <cdr:cNvSpPr txBox="1"/>
      </cdr:nvSpPr>
      <cdr:spPr>
        <a:xfrm xmlns:a="http://schemas.openxmlformats.org/drawingml/2006/main">
          <a:off x="7496306" y="4278680"/>
          <a:ext cx="533383" cy="2609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59%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0.78163</cdr:x>
      <cdr:y>0.76356</cdr:y>
    </cdr:from>
    <cdr:to>
      <cdr:x>0.83961</cdr:x>
      <cdr:y>0.81012</cdr:y>
    </cdr:to>
    <cdr:sp macro="" textlink="">
      <cdr:nvSpPr>
        <cdr:cNvPr id="32" name="ZoneTexte 1"/>
        <cdr:cNvSpPr txBox="1"/>
      </cdr:nvSpPr>
      <cdr:spPr>
        <a:xfrm xmlns:a="http://schemas.openxmlformats.org/drawingml/2006/main">
          <a:off x="7190499" y="4279093"/>
          <a:ext cx="533382" cy="2609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9%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0.0096</cdr:x>
      <cdr:y>0.85656</cdr:y>
    </cdr:from>
    <cdr:to>
      <cdr:x>0.9979</cdr:x>
      <cdr:y>0.97835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87672" y="4823460"/>
          <a:ext cx="9029485" cy="68580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US post-electoral surveys 1948-2016 (ANES)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in 1948, the democratic candidate obtained a score that was 21 points lower among top 10% education voters than among bottom 90%; in 2016, the score of the democratic candidate is 23 points higher among top 10% education voters.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4642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0.01043</cdr:x>
      <cdr:y>0.8569</cdr:y>
    </cdr:from>
    <cdr:to>
      <cdr:x>0.99873</cdr:x>
      <cdr:y>1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95213" y="4825371"/>
          <a:ext cx="9021953" cy="80580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French and US post-electoral surveys 1948-2017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in 1956, left-wing parties (SFIO-PS, PC, Rad., green, extr.-left) obtain a score that is 17 points lower among university graduates than among non-university graduates in France; in 2012, their score is 9 points higher among university graduates. The evolution is similar for the democratic vote in the US.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4642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0.01043</cdr:x>
      <cdr:y>0.8569</cdr:y>
    </cdr:from>
    <cdr:to>
      <cdr:x>0.99873</cdr:x>
      <cdr:y>1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95213" y="4825371"/>
          <a:ext cx="9021953" cy="80580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French and US post-electoral surveys 1948-2017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in 1956, left-wing parties (SFIO-PS, PC, Rad., green, extr.-left) obtain a score that is 14 points lower among university graduates than among non-university graduates in France; in 2012, their score is 13 points higher among university graduates (after controls for age, sex, income, wealth, father's occupation). The evolution is similar for the democratic vote in the US.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0.01043</cdr:x>
      <cdr:y>0.8569</cdr:y>
    </cdr:from>
    <cdr:to>
      <cdr:x>0.99873</cdr:x>
      <cdr:y>1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95213" y="4825371"/>
          <a:ext cx="9021953" cy="80580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French and US post-electoral surveys 1948-2017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in 1956, left-wing parties (SFIO-PS, PC, Rad., green, extr.-left) obtain a score that is 14 points lower among university graduates than among non-university graduates in France; in 2012, their score is 13 points higher among university graduates (after controls for age, sex, income, wealth, father's occupation). The evolution is similar for the democratic vote in the US.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4642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0.01043</cdr:x>
      <cdr:y>0.8569</cdr:y>
    </cdr:from>
    <cdr:to>
      <cdr:x>0.99873</cdr:x>
      <cdr:y>1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95213" y="4825371"/>
          <a:ext cx="9021953" cy="80580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French and US post-electoral surveys 1948-2017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in 1956, left-wing parties (SFIO-PS, PC, Rad., green, extr.-left) obtain a score that is 14 points lower among top 10% education voters than among bottom 90% education voters in France; in 2012, their score is 9 points higher among top 10% education voters. The evolution is similar for the democratic vote in the US.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4642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0.01043</cdr:x>
      <cdr:y>0.8569</cdr:y>
    </cdr:from>
    <cdr:to>
      <cdr:x>0.99873</cdr:x>
      <cdr:y>1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95213" y="4825371"/>
          <a:ext cx="9021953" cy="80580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French and US post-electoral surveys 1948-2017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in 1956, left-wing parties (SFIO-PS, PC, Rad., etc.) obtain a score that is 14 points lower among top 10% education voters than among bottom 90% education voters in France; in 2012, their score is 13 points higher among university graduates (after controls for age, sex, income, wealth, father's occupation). The evolution is similar for democratic vote in the US.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9137073" cy="5631873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0.01362</cdr:x>
      <cdr:y>0.86606</cdr:y>
    </cdr:from>
    <cdr:to>
      <cdr:x>0.98878</cdr:x>
      <cdr:y>1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124541" y="4879732"/>
          <a:ext cx="8916882" cy="75467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US post-electoral surveys 1948-2016 (ANES)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the profile of voting for the democratic party candidate by income percentile is generally downward sloping, especially at the level of the top 10%, and particularly at the beginning of the period (from the 1950s to the 1980s). Since the early 1990s, the profile of the vote at the top is relatively flat.</a:t>
          </a:r>
          <a:r>
            <a:rPr lang="fr-FR" sz="1200" b="1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9137073" cy="5631873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0.0297</cdr:x>
      <cdr:y>0.83095</cdr:y>
    </cdr:from>
    <cdr:to>
      <cdr:x>0.98847</cdr:x>
      <cdr:y>0.9948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271096" y="4681905"/>
          <a:ext cx="8752977" cy="92319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US post-electoral surveys 1948-2016 (ANES)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the profile of voting for the democratic party candidate by income percentile is generally downward sloping, especially at the level of the top 10%, and particularly at the beginning of the period (from the 1950s to the 1980s). Since the early 1990s the profile is really flat at the top. </a:t>
          </a:r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the 2016 presidential election, the profile is reversed: for the first time, top 10% voters support the democratic party candidate.</a:t>
          </a:r>
          <a:r>
            <a:rPr lang="fr-FR" sz="1100" b="1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Source: calculs de l'auteur </a:t>
          </a:r>
          <a:r>
            <a:rPr lang="fr-FR" sz="11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à partir des enquêtes post-électorales 1956-2017 (élections présidentielles et législatives). </a:t>
          </a:r>
          <a:endParaRPr lang="fr-FR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37073" cy="5631873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0.01043</cdr:x>
      <cdr:y>0.85927</cdr:y>
    </cdr:from>
    <cdr:to>
      <cdr:x>0.99873</cdr:x>
      <cdr:y>0.9797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95292" y="4838700"/>
          <a:ext cx="9029485" cy="67818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US post-electoral surveys 1948-2016 (ANES)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in 1948, the democratic candidate obtained a score that was 22 points lower among top 10% income voters than among bottom 90% income voters; in 2016, the score of the democratic candidate is 10 points higher among top 10% income voters.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0.0117</cdr:x>
      <cdr:y>0.8569</cdr:y>
    </cdr:from>
    <cdr:to>
      <cdr:x>1</cdr:x>
      <cdr:y>1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106807" y="4825358"/>
          <a:ext cx="9021953" cy="80582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US post-electoral surveys 1948-2016 (ANES)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the democratic vote used to be associated with low education and low income voters; it has gradually become associated to high education voters, giving rise to a "multiple-elite" party system (education vs income); it might also become associated with high income voters in the future, giving rising to great reversal and complete realignment of the party system.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0.01043</cdr:x>
      <cdr:y>0.8569</cdr:y>
    </cdr:from>
    <cdr:to>
      <cdr:x>0.99873</cdr:x>
      <cdr:y>1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95213" y="4825371"/>
          <a:ext cx="9021953" cy="80580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US post-electoral surveys 1948-2016 (ANES)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the democratic vote used to be associated with low education and low income voters; it has gradually become associated to high education voters, giving rise to a "multiple-elite" party system (education vs income); it might also become associated with high income voters in the future, giving rising to great reversal and complete realignment of the party system.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0.0117</cdr:x>
      <cdr:y>0.8569</cdr:y>
    </cdr:from>
    <cdr:to>
      <cdr:x>1</cdr:x>
      <cdr:y>1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106807" y="4825358"/>
          <a:ext cx="9021953" cy="80582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US post-electoral surveys 1948-2016 (ANES)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the democratic vote used to be associated with low education and low income voters; it has gradually become associated to high education voters, giving rise to a "multiple-elite" party system (education vs income); it might also become associated with high income voters in the future, giving rising to great reversal and complete realignment of the party system.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7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0.01043</cdr:x>
      <cdr:y>0.8569</cdr:y>
    </cdr:from>
    <cdr:to>
      <cdr:x>0.99873</cdr:x>
      <cdr:y>1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95213" y="4825371"/>
          <a:ext cx="9021953" cy="80580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US post-electoral surveys 1948-2016 (ANES)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the democratic vote used to be associated with low education and low income voters; it has gradually become associated to high education voters, giving rise to a "multiple-elite" party system (education vs income); it might also become associated with high income voters in the future, giving rising to great reversal and complete realignment of the party system.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9.xml><?xml version="1.0" encoding="utf-8"?>
<xdr:wsDr xmlns:xdr="http://schemas.openxmlformats.org/drawingml/2006/spreadsheetDrawing" xmlns:a="http://schemas.openxmlformats.org/drawingml/2006/main">
  <xdr:absoluteAnchor>
    <xdr:pos x="0" y="0"/>
    <xdr:ext cx="9199418" cy="5604164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0.01327</cdr:x>
      <cdr:y>0.87964</cdr:y>
    </cdr:from>
    <cdr:to>
      <cdr:x>0.97105</cdr:x>
      <cdr:y>0.95709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121065" y="4950275"/>
          <a:ext cx="8737846" cy="43585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Percentage of popular vote obtained by democratic, republican and other candidates in US presidential elections1948-2016. Source: see piketty.pse.ens.fr/conflict.</a:t>
          </a:r>
          <a:r>
            <a:rPr lang="fr-FR" sz="12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de l'auteur à partir des enquêtes post-électorales 1956-2017 (élections présidentielles et législatives). 1956, les partis de gauche (SFIO-PS, PCF, MRG, divers gauche et écologistes, extrême-gauche) obtiennent un score 12 point</a:t>
          </a:r>
          <a:endParaRPr lang="fr-FR" sz="1200">
            <a:effectLst/>
          </a:endParaRPr>
        </a:p>
      </cdr:txBody>
    </cdr:sp>
  </cdr:relSizeAnchor>
</c:userShapes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0.04217</cdr:x>
      <cdr:y>0.89164</cdr:y>
    </cdr:from>
    <cdr:to>
      <cdr:x>0.99125</cdr:x>
      <cdr:y>1</cdr:y>
    </cdr:to>
    <cdr:sp macro="" textlink="">
      <cdr:nvSpPr>
        <cdr:cNvPr id="13" name="Rectangle 12"/>
        <cdr:cNvSpPr/>
      </cdr:nvSpPr>
      <cdr:spPr>
        <a:xfrm xmlns:a="http://schemas.openxmlformats.org/drawingml/2006/main">
          <a:off x="387928" y="4996897"/>
          <a:ext cx="8730996" cy="60726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US post-electoral surveys 1948-2016 (ANES)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in 2016, the democratic party candidate (Clinton) obtains 37% of the vote among white voters, 89% of the vote among black voters and 64% of the vote among latino and other voters.</a:t>
          </a:r>
        </a:p>
        <a:p xmlns:a="http://schemas.openxmlformats.org/drawingml/2006/main">
          <a:pPr rtl="0"/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41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0.0117</cdr:x>
      <cdr:y>0.8525</cdr:y>
    </cdr:from>
    <cdr:to>
      <cdr:x>1</cdr:x>
      <cdr:y>0.9797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106895" y="4800600"/>
          <a:ext cx="9029485" cy="71628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US post-electoral surveys 1948-2016 (ANES)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in 1948, the democratic candidate obtained a score that was 11 points higher among minority voters than among whites; in 2016, the democratic candidate obtained a score that was 39 points higher among minority voters.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43.xml><?xml version="1.0" encoding="utf-8"?>
<xdr:wsDr xmlns:xdr="http://schemas.openxmlformats.org/drawingml/2006/spreadsheetDrawing" xmlns:a="http://schemas.openxmlformats.org/drawingml/2006/main">
  <xdr:absoluteAnchor>
    <xdr:pos x="0" y="0"/>
    <xdr:ext cx="9199418" cy="5604164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4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0.00402</cdr:x>
      <cdr:y>0.82174</cdr:y>
    </cdr:from>
    <cdr:to>
      <cdr:x>0.99925</cdr:x>
      <cdr:y>0.98752</cdr:y>
    </cdr:to>
    <cdr:sp macro="" textlink="">
      <cdr:nvSpPr>
        <cdr:cNvPr id="13" name="Rectangle 12"/>
        <cdr:cNvSpPr/>
      </cdr:nvSpPr>
      <cdr:spPr>
        <a:xfrm xmlns:a="http://schemas.openxmlformats.org/drawingml/2006/main">
          <a:off x="36997" y="4613564"/>
          <a:ext cx="9164773" cy="93072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 using French and US post-electoral surveys 1956-2017 (see piketty.pse.ens.fr/conflict) 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in 2012, the French left-wing candidate (Hollande) obtained 49% of the vote among voters with no foreign origin (no foreign grand-parent), 49% of the vote among voters with European foreign origins (mostly Spain, Italy, Portugal, etc.), and 77% of the vote among voters with extra-European foreign origins (mostly Maghreb and sub-Saharan Africa). In 2016, the US democratic candidate (Clinton) obtains 37% of the vote among Whites, 64% of the vote among Latinos/others, and 89% of the vote among Blacks. </a:t>
          </a:r>
          <a:endParaRPr lang="fr-FR" sz="1200" b="1" i="0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  <cdr:relSizeAnchor xmlns:cdr="http://schemas.openxmlformats.org/drawingml/2006/chartDrawing">
    <cdr:from>
      <cdr:x>0.17099</cdr:x>
      <cdr:y>0.72446</cdr:y>
    </cdr:from>
    <cdr:to>
      <cdr:x>0.22897</cdr:x>
      <cdr:y>0.77102</cdr:y>
    </cdr:to>
    <cdr:sp macro="" textlink="">
      <cdr:nvSpPr>
        <cdr:cNvPr id="6" name="ZoneTexte 1"/>
        <cdr:cNvSpPr txBox="1"/>
      </cdr:nvSpPr>
      <cdr:spPr>
        <a:xfrm xmlns:a="http://schemas.openxmlformats.org/drawingml/2006/main">
          <a:off x="1574767" y="4065962"/>
          <a:ext cx="533992" cy="261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" panose="020B0604020202020204" pitchFamily="34" charset="0"/>
              <a:cs typeface="Arial" panose="020B0604020202020204" pitchFamily="34" charset="0"/>
            </a:rPr>
            <a:t>72%</a:t>
          </a:r>
          <a:endParaRPr lang="fr-FR" sz="1200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0.1694</cdr:x>
      <cdr:y>0.47512</cdr:y>
    </cdr:from>
    <cdr:to>
      <cdr:x>0.23468</cdr:x>
      <cdr:y>0.52168</cdr:y>
    </cdr:to>
    <cdr:sp macro="" textlink="">
      <cdr:nvSpPr>
        <cdr:cNvPr id="8" name="ZoneTexte 1"/>
        <cdr:cNvSpPr txBox="1"/>
      </cdr:nvSpPr>
      <cdr:spPr>
        <a:xfrm xmlns:a="http://schemas.openxmlformats.org/drawingml/2006/main">
          <a:off x="1560196" y="2666560"/>
          <a:ext cx="601225" cy="261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400" i="0" baseline="0">
              <a:latin typeface="Arial" panose="020B0604020202020204" pitchFamily="34" charset="0"/>
              <a:cs typeface="Arial" panose="020B0604020202020204" pitchFamily="34" charset="0"/>
            </a:rPr>
            <a:t>49%</a:t>
          </a:r>
          <a:endParaRPr lang="fr-FR" sz="1400" i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0.276</cdr:x>
      <cdr:y>0.72576</cdr:y>
    </cdr:from>
    <cdr:to>
      <cdr:x>0.33398</cdr:x>
      <cdr:y>0.77232</cdr:y>
    </cdr:to>
    <cdr:sp macro="" textlink="">
      <cdr:nvSpPr>
        <cdr:cNvPr id="10" name="ZoneTexte 1"/>
        <cdr:cNvSpPr txBox="1"/>
      </cdr:nvSpPr>
      <cdr:spPr>
        <a:xfrm xmlns:a="http://schemas.openxmlformats.org/drawingml/2006/main">
          <a:off x="2541934" y="4073283"/>
          <a:ext cx="533992" cy="261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" panose="020B0604020202020204" pitchFamily="34" charset="0"/>
              <a:cs typeface="Arial" panose="020B0604020202020204" pitchFamily="34" charset="0"/>
            </a:rPr>
            <a:t>19%</a:t>
          </a:r>
          <a:endParaRPr lang="fr-FR" sz="1200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0.38022</cdr:x>
      <cdr:y>0.72837</cdr:y>
    </cdr:from>
    <cdr:to>
      <cdr:x>0.4382</cdr:x>
      <cdr:y>0.77493</cdr:y>
    </cdr:to>
    <cdr:sp macro="" textlink="">
      <cdr:nvSpPr>
        <cdr:cNvPr id="15" name="ZoneTexte 1"/>
        <cdr:cNvSpPr txBox="1"/>
      </cdr:nvSpPr>
      <cdr:spPr>
        <a:xfrm xmlns:a="http://schemas.openxmlformats.org/drawingml/2006/main">
          <a:off x="3501794" y="4087937"/>
          <a:ext cx="533992" cy="261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" panose="020B0604020202020204" pitchFamily="34" charset="0"/>
              <a:cs typeface="Arial" panose="020B0604020202020204" pitchFamily="34" charset="0"/>
            </a:rPr>
            <a:t>9%</a:t>
          </a:r>
          <a:endParaRPr lang="fr-FR" sz="1200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0.83925</cdr:x>
      <cdr:y>0.72707</cdr:y>
    </cdr:from>
    <cdr:to>
      <cdr:x>0.89723</cdr:x>
      <cdr:y>0.77363</cdr:y>
    </cdr:to>
    <cdr:sp macro="" textlink="">
      <cdr:nvSpPr>
        <cdr:cNvPr id="20" name="ZoneTexte 1"/>
        <cdr:cNvSpPr txBox="1"/>
      </cdr:nvSpPr>
      <cdr:spPr>
        <a:xfrm xmlns:a="http://schemas.openxmlformats.org/drawingml/2006/main">
          <a:off x="7729412" y="4080626"/>
          <a:ext cx="533992" cy="261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" panose="020B0604020202020204" pitchFamily="34" charset="0"/>
              <a:cs typeface="Arial" panose="020B0604020202020204" pitchFamily="34" charset="0"/>
            </a:rPr>
            <a:t>12%</a:t>
          </a:r>
          <a:endParaRPr lang="fr-FR" sz="1200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0.73583</cdr:x>
      <cdr:y>0.72837</cdr:y>
    </cdr:from>
    <cdr:to>
      <cdr:x>0.79381</cdr:x>
      <cdr:y>0.77493</cdr:y>
    </cdr:to>
    <cdr:sp macro="" textlink="">
      <cdr:nvSpPr>
        <cdr:cNvPr id="26" name="ZoneTexte 1"/>
        <cdr:cNvSpPr txBox="1"/>
      </cdr:nvSpPr>
      <cdr:spPr>
        <a:xfrm xmlns:a="http://schemas.openxmlformats.org/drawingml/2006/main">
          <a:off x="6776931" y="4087917"/>
          <a:ext cx="533993" cy="2613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" panose="020B0604020202020204" pitchFamily="34" charset="0"/>
              <a:cs typeface="Arial" panose="020B0604020202020204" pitchFamily="34" charset="0"/>
            </a:rPr>
            <a:t>18%</a:t>
          </a:r>
          <a:endParaRPr lang="fr-FR" sz="1200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0.63479</cdr:x>
      <cdr:y>0.72706</cdr:y>
    </cdr:from>
    <cdr:to>
      <cdr:x>0.69277</cdr:x>
      <cdr:y>0.77362</cdr:y>
    </cdr:to>
    <cdr:sp macro="" textlink="">
      <cdr:nvSpPr>
        <cdr:cNvPr id="29" name="ZoneTexte 1"/>
        <cdr:cNvSpPr txBox="1"/>
      </cdr:nvSpPr>
      <cdr:spPr>
        <a:xfrm xmlns:a="http://schemas.openxmlformats.org/drawingml/2006/main">
          <a:off x="5846420" y="4080564"/>
          <a:ext cx="533992" cy="261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" panose="020B0604020202020204" pitchFamily="34" charset="0"/>
              <a:cs typeface="Arial" panose="020B0604020202020204" pitchFamily="34" charset="0"/>
            </a:rPr>
            <a:t>70%</a:t>
          </a:r>
          <a:endParaRPr lang="fr-FR" sz="1200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0.27202</cdr:x>
      <cdr:y>0.47903</cdr:y>
    </cdr:from>
    <cdr:to>
      <cdr:x>0.33731</cdr:x>
      <cdr:y>0.52559</cdr:y>
    </cdr:to>
    <cdr:sp macro="" textlink="">
      <cdr:nvSpPr>
        <cdr:cNvPr id="25" name="ZoneTexte 1"/>
        <cdr:cNvSpPr txBox="1"/>
      </cdr:nvSpPr>
      <cdr:spPr>
        <a:xfrm xmlns:a="http://schemas.openxmlformats.org/drawingml/2006/main">
          <a:off x="2505299" y="2688506"/>
          <a:ext cx="601317" cy="2613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400" i="0" baseline="0">
              <a:latin typeface="Arial" panose="020B0604020202020204" pitchFamily="34" charset="0"/>
              <a:cs typeface="Arial" panose="020B0604020202020204" pitchFamily="34" charset="0"/>
            </a:rPr>
            <a:t>49%</a:t>
          </a:r>
          <a:endParaRPr lang="fr-FR" sz="1400" i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0.37385</cdr:x>
      <cdr:y>0.28451</cdr:y>
    </cdr:from>
    <cdr:to>
      <cdr:x>0.43914</cdr:x>
      <cdr:y>0.33107</cdr:y>
    </cdr:to>
    <cdr:sp macro="" textlink="">
      <cdr:nvSpPr>
        <cdr:cNvPr id="27" name="ZoneTexte 1"/>
        <cdr:cNvSpPr txBox="1"/>
      </cdr:nvSpPr>
      <cdr:spPr>
        <a:xfrm xmlns:a="http://schemas.openxmlformats.org/drawingml/2006/main">
          <a:off x="3443168" y="1596783"/>
          <a:ext cx="601317" cy="261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400" i="0" baseline="0">
              <a:latin typeface="Arial" panose="020B0604020202020204" pitchFamily="34" charset="0"/>
              <a:cs typeface="Arial" panose="020B0604020202020204" pitchFamily="34" charset="0"/>
            </a:rPr>
            <a:t>77%</a:t>
          </a:r>
          <a:endParaRPr lang="fr-FR" sz="1400" i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0.63161</cdr:x>
      <cdr:y>0.5678</cdr:y>
    </cdr:from>
    <cdr:to>
      <cdr:x>0.6969</cdr:x>
      <cdr:y>0.61436</cdr:y>
    </cdr:to>
    <cdr:sp macro="" textlink="">
      <cdr:nvSpPr>
        <cdr:cNvPr id="28" name="ZoneTexte 1"/>
        <cdr:cNvSpPr txBox="1"/>
      </cdr:nvSpPr>
      <cdr:spPr>
        <a:xfrm xmlns:a="http://schemas.openxmlformats.org/drawingml/2006/main">
          <a:off x="5817061" y="3186737"/>
          <a:ext cx="601317" cy="2613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400" i="0" baseline="0">
              <a:latin typeface="Arial" panose="020B0604020202020204" pitchFamily="34" charset="0"/>
              <a:cs typeface="Arial" panose="020B0604020202020204" pitchFamily="34" charset="0"/>
            </a:rPr>
            <a:t>37%</a:t>
          </a:r>
          <a:endParaRPr lang="fr-FR" sz="1400" i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0.73344</cdr:x>
      <cdr:y>0.36675</cdr:y>
    </cdr:from>
    <cdr:to>
      <cdr:x>0.79873</cdr:x>
      <cdr:y>0.41331</cdr:y>
    </cdr:to>
    <cdr:sp macro="" textlink="">
      <cdr:nvSpPr>
        <cdr:cNvPr id="30" name="ZoneTexte 1"/>
        <cdr:cNvSpPr txBox="1"/>
      </cdr:nvSpPr>
      <cdr:spPr>
        <a:xfrm xmlns:a="http://schemas.openxmlformats.org/drawingml/2006/main">
          <a:off x="6754899" y="2058359"/>
          <a:ext cx="601317" cy="2613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400" i="0" baseline="0">
              <a:latin typeface="Arial" panose="020B0604020202020204" pitchFamily="34" charset="0"/>
              <a:cs typeface="Arial" panose="020B0604020202020204" pitchFamily="34" charset="0"/>
            </a:rPr>
            <a:t>64%</a:t>
          </a:r>
          <a:endParaRPr lang="fr-FR" sz="1400" i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0.83925</cdr:x>
      <cdr:y>0.17615</cdr:y>
    </cdr:from>
    <cdr:to>
      <cdr:x>0.90454</cdr:x>
      <cdr:y>0.22271</cdr:y>
    </cdr:to>
    <cdr:sp macro="" textlink="">
      <cdr:nvSpPr>
        <cdr:cNvPr id="34" name="ZoneTexte 1"/>
        <cdr:cNvSpPr txBox="1"/>
      </cdr:nvSpPr>
      <cdr:spPr>
        <a:xfrm xmlns:a="http://schemas.openxmlformats.org/drawingml/2006/main">
          <a:off x="7729413" y="988645"/>
          <a:ext cx="601317" cy="261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400" i="0" baseline="0">
              <a:latin typeface="Arial" panose="020B0604020202020204" pitchFamily="34" charset="0"/>
              <a:cs typeface="Arial" panose="020B0604020202020204" pitchFamily="34" charset="0"/>
            </a:rPr>
            <a:t>89%</a:t>
          </a:r>
          <a:endParaRPr lang="fr-FR" sz="1400" i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45.xml><?xml version="1.0" encoding="utf-8"?>
<xdr:wsDr xmlns:xdr="http://schemas.openxmlformats.org/drawingml/2006/spreadsheetDrawing" xmlns:a="http://schemas.openxmlformats.org/drawingml/2006/main">
  <xdr:absoluteAnchor>
    <xdr:pos x="0" y="0"/>
    <xdr:ext cx="9137073" cy="5631873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6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0.01284</cdr:x>
      <cdr:y>0.87964</cdr:y>
    </cdr:from>
    <cdr:to>
      <cdr:x>0.99759</cdr:x>
      <cdr:y>0.95709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117231" y="4956234"/>
          <a:ext cx="8990123" cy="43638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Pourcentages des voix obtenus par les candidats démocrates et républicains aux élections présidentielles américaines 1948-2016 (en excluant du total les autres candidats).</a:t>
          </a:r>
          <a:r>
            <a:rPr lang="fr-FR" sz="12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de l'auteur à partir des enquêtes post-électorales 1956-2017 (élections présidentielles et législatives). 1956, les partis de gauche (SFIO-PS, PCF, MRG, divers gauche et écologistes, extrême-gauche) obtiennent un score 12 point</a:t>
          </a:r>
          <a:endParaRPr lang="fr-FR" sz="1200">
            <a:effectLst/>
          </a:endParaRPr>
        </a:p>
      </cdr:txBody>
    </cdr:sp>
  </cdr:relSizeAnchor>
  <cdr:relSizeAnchor xmlns:cdr="http://schemas.openxmlformats.org/drawingml/2006/chartDrawing">
    <cdr:from>
      <cdr:x>0.09064</cdr:x>
      <cdr:y>0.59939</cdr:y>
    </cdr:from>
    <cdr:to>
      <cdr:x>0.24473</cdr:x>
      <cdr:y>0.68912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827455" y="3377223"/>
          <a:ext cx="1406769" cy="50555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solidFill>
            <a:schemeClr val="accent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4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Kennedy 50% Nixon 50%</a:t>
          </a:r>
          <a:endParaRPr lang="fr-FR" sz="14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0.22306</cdr:x>
      <cdr:y>0.49025</cdr:y>
    </cdr:from>
    <cdr:to>
      <cdr:x>0.23355</cdr:x>
      <cdr:y>0.59939</cdr:y>
    </cdr:to>
    <cdr:cxnSp macro="">
      <cdr:nvCxnSpPr>
        <cdr:cNvPr id="8" name="Connecteur droit avec flèche 7"/>
        <cdr:cNvCxnSpPr/>
      </cdr:nvCxnSpPr>
      <cdr:spPr>
        <a:xfrm xmlns:a="http://schemas.openxmlformats.org/drawingml/2006/main" flipV="1">
          <a:off x="2036410" y="2762250"/>
          <a:ext cx="95725" cy="614954"/>
        </a:xfrm>
        <a:prstGeom xmlns:a="http://schemas.openxmlformats.org/drawingml/2006/main" prst="straightConnector1">
          <a:avLst/>
        </a:prstGeom>
        <a:ln xmlns:a="http://schemas.openxmlformats.org/drawingml/2006/main" w="25400">
          <a:solidFill>
            <a:schemeClr val="accent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0.41974</cdr:x>
      <cdr:y>0.60329</cdr:y>
    </cdr:from>
    <cdr:to>
      <cdr:x>0.55377</cdr:x>
      <cdr:y>0.69302</cdr:y>
    </cdr:to>
    <cdr:sp macro="" textlink="">
      <cdr:nvSpPr>
        <cdr:cNvPr id="9" name="Rectangle 8"/>
        <cdr:cNvSpPr/>
      </cdr:nvSpPr>
      <cdr:spPr>
        <a:xfrm xmlns:a="http://schemas.openxmlformats.org/drawingml/2006/main">
          <a:off x="3831972" y="3399187"/>
          <a:ext cx="1223605" cy="50557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accent2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4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Reagan 55% Carter 45%</a:t>
          </a:r>
          <a:endParaRPr lang="fr-FR" sz="14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0.49599</cdr:x>
      <cdr:y>0.54356</cdr:y>
    </cdr:from>
    <cdr:to>
      <cdr:x>0.49599</cdr:x>
      <cdr:y>0.59948</cdr:y>
    </cdr:to>
    <cdr:cxnSp macro="">
      <cdr:nvCxnSpPr>
        <cdr:cNvPr id="10" name="Connecteur droit avec flèche 9"/>
        <cdr:cNvCxnSpPr/>
      </cdr:nvCxnSpPr>
      <cdr:spPr>
        <a:xfrm xmlns:a="http://schemas.openxmlformats.org/drawingml/2006/main" flipV="1">
          <a:off x="4528038" y="3062656"/>
          <a:ext cx="2" cy="315056"/>
        </a:xfrm>
        <a:prstGeom xmlns:a="http://schemas.openxmlformats.org/drawingml/2006/main" prst="straightConnector1">
          <a:avLst/>
        </a:prstGeom>
        <a:ln xmlns:a="http://schemas.openxmlformats.org/drawingml/2006/main" w="25400">
          <a:solidFill>
            <a:schemeClr val="accent2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0.80653</cdr:x>
      <cdr:y>0.59679</cdr:y>
    </cdr:from>
    <cdr:to>
      <cdr:x>0.95415</cdr:x>
      <cdr:y>0.68652</cdr:y>
    </cdr:to>
    <cdr:sp macro="" textlink="">
      <cdr:nvSpPr>
        <cdr:cNvPr id="11" name="Rectangle 10"/>
        <cdr:cNvSpPr/>
      </cdr:nvSpPr>
      <cdr:spPr>
        <a:xfrm xmlns:a="http://schemas.openxmlformats.org/drawingml/2006/main">
          <a:off x="7363069" y="3362570"/>
          <a:ext cx="1347665" cy="505558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accent2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4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Clinton 51% Trump 49%</a:t>
          </a:r>
          <a:endParaRPr lang="fr-FR" sz="14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0.93092</cdr:x>
      <cdr:y>0.51617</cdr:y>
    </cdr:from>
    <cdr:to>
      <cdr:x>0.94382</cdr:x>
      <cdr:y>0.59662</cdr:y>
    </cdr:to>
    <cdr:cxnSp macro="">
      <cdr:nvCxnSpPr>
        <cdr:cNvPr id="13" name="Connecteur droit avec flèche 12"/>
        <cdr:cNvCxnSpPr/>
      </cdr:nvCxnSpPr>
      <cdr:spPr>
        <a:xfrm xmlns:a="http://schemas.openxmlformats.org/drawingml/2006/main" flipV="1">
          <a:off x="8498735" y="2908310"/>
          <a:ext cx="117768" cy="453288"/>
        </a:xfrm>
        <a:prstGeom xmlns:a="http://schemas.openxmlformats.org/drawingml/2006/main" prst="straightConnector1">
          <a:avLst/>
        </a:prstGeom>
        <a:ln xmlns:a="http://schemas.openxmlformats.org/drawingml/2006/main" w="25400">
          <a:solidFill>
            <a:schemeClr val="accent2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0.61953</cdr:x>
      <cdr:y>0.59679</cdr:y>
    </cdr:from>
    <cdr:to>
      <cdr:x>0.77362</cdr:x>
      <cdr:y>0.68652</cdr:y>
    </cdr:to>
    <cdr:sp macro="" textlink="">
      <cdr:nvSpPr>
        <cdr:cNvPr id="15" name="Rectangle 14"/>
        <cdr:cNvSpPr/>
      </cdr:nvSpPr>
      <cdr:spPr>
        <a:xfrm xmlns:a="http://schemas.openxmlformats.org/drawingml/2006/main">
          <a:off x="5655896" y="3362569"/>
          <a:ext cx="1406741" cy="50557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solidFill>
            <a:schemeClr val="accent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4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Clinton 53% Bush 47%</a:t>
          </a:r>
          <a:endParaRPr lang="fr-FR" sz="14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0.65169</cdr:x>
      <cdr:y>0.52146</cdr:y>
    </cdr:from>
    <cdr:to>
      <cdr:x>0.65243</cdr:x>
      <cdr:y>0.5954</cdr:y>
    </cdr:to>
    <cdr:cxnSp macro="">
      <cdr:nvCxnSpPr>
        <cdr:cNvPr id="18" name="Connecteur droit avec flèche 17"/>
        <cdr:cNvCxnSpPr/>
      </cdr:nvCxnSpPr>
      <cdr:spPr>
        <a:xfrm xmlns:a="http://schemas.openxmlformats.org/drawingml/2006/main" flipH="1" flipV="1">
          <a:off x="5949462" y="2938096"/>
          <a:ext cx="6838" cy="416639"/>
        </a:xfrm>
        <a:prstGeom xmlns:a="http://schemas.openxmlformats.org/drawingml/2006/main" prst="straightConnector1">
          <a:avLst/>
        </a:prstGeom>
        <a:ln xmlns:a="http://schemas.openxmlformats.org/drawingml/2006/main" w="25400">
          <a:solidFill>
            <a:schemeClr val="accent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7.xml><?xml version="1.0" encoding="utf-8"?>
<xdr:wsDr xmlns:xdr="http://schemas.openxmlformats.org/drawingml/2006/spreadsheetDrawing" xmlns:a="http://schemas.openxmlformats.org/drawingml/2006/main">
  <xdr:absoluteAnchor>
    <xdr:pos x="0" y="0"/>
    <xdr:ext cx="9208698" cy="5614358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8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0.00477</cdr:x>
      <cdr:y>0.82898</cdr:y>
    </cdr:from>
    <cdr:to>
      <cdr:x>1</cdr:x>
      <cdr:y>0.99739</cdr:y>
    </cdr:to>
    <cdr:sp macro="" textlink="">
      <cdr:nvSpPr>
        <cdr:cNvPr id="13" name="Rectangle 12"/>
        <cdr:cNvSpPr/>
      </cdr:nvSpPr>
      <cdr:spPr>
        <a:xfrm xmlns:a="http://schemas.openxmlformats.org/drawingml/2006/main">
          <a:off x="43931" y="4652596"/>
          <a:ext cx="9166011" cy="94517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author's computation using French and US post-electoral surveys 1956-2017 (presidential and legislative elections) 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in 2012, the French left-wing candidate (Hollande) obtained 49% of the vote among votes with no foreign origin (no foreign grand-parent), 49% of the vote among voters with European foreign origins (in practice mostly Spain, Italy, Portugal, etc.), and 77% of the vote among voters with extra-European foreign origins (in practice mostly Maghreb and sub-Saharan Africa). In 2016, the US democratic party candidate (Clinton) obtains 37% of the vote among white voters, 64% of the vote among Latino and other voters, and 89% of the vote among Black voters. </a:t>
          </a:r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  <cdr:relSizeAnchor xmlns:cdr="http://schemas.openxmlformats.org/drawingml/2006/chartDrawing">
    <cdr:from>
      <cdr:x>0.17099</cdr:x>
      <cdr:y>0.72446</cdr:y>
    </cdr:from>
    <cdr:to>
      <cdr:x>0.22897</cdr:x>
      <cdr:y>0.77102</cdr:y>
    </cdr:to>
    <cdr:sp macro="" textlink="">
      <cdr:nvSpPr>
        <cdr:cNvPr id="6" name="ZoneTexte 1"/>
        <cdr:cNvSpPr txBox="1"/>
      </cdr:nvSpPr>
      <cdr:spPr>
        <a:xfrm xmlns:a="http://schemas.openxmlformats.org/drawingml/2006/main">
          <a:off x="1574767" y="4065962"/>
          <a:ext cx="533992" cy="261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" panose="020B0604020202020204" pitchFamily="34" charset="0"/>
              <a:cs typeface="Arial" panose="020B0604020202020204" pitchFamily="34" charset="0"/>
            </a:rPr>
            <a:t>72%</a:t>
          </a:r>
          <a:endParaRPr lang="fr-FR" sz="1200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0.1694</cdr:x>
      <cdr:y>0.47512</cdr:y>
    </cdr:from>
    <cdr:to>
      <cdr:x>0.23468</cdr:x>
      <cdr:y>0.52168</cdr:y>
    </cdr:to>
    <cdr:sp macro="" textlink="">
      <cdr:nvSpPr>
        <cdr:cNvPr id="8" name="ZoneTexte 1"/>
        <cdr:cNvSpPr txBox="1"/>
      </cdr:nvSpPr>
      <cdr:spPr>
        <a:xfrm xmlns:a="http://schemas.openxmlformats.org/drawingml/2006/main">
          <a:off x="1560196" y="2666560"/>
          <a:ext cx="601225" cy="261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400" i="0" baseline="0">
              <a:latin typeface="Arial" panose="020B0604020202020204" pitchFamily="34" charset="0"/>
              <a:cs typeface="Arial" panose="020B0604020202020204" pitchFamily="34" charset="0"/>
            </a:rPr>
            <a:t>49%</a:t>
          </a:r>
          <a:endParaRPr lang="fr-FR" sz="1400" i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0.276</cdr:x>
      <cdr:y>0.72576</cdr:y>
    </cdr:from>
    <cdr:to>
      <cdr:x>0.33398</cdr:x>
      <cdr:y>0.77232</cdr:y>
    </cdr:to>
    <cdr:sp macro="" textlink="">
      <cdr:nvSpPr>
        <cdr:cNvPr id="10" name="ZoneTexte 1"/>
        <cdr:cNvSpPr txBox="1"/>
      </cdr:nvSpPr>
      <cdr:spPr>
        <a:xfrm xmlns:a="http://schemas.openxmlformats.org/drawingml/2006/main">
          <a:off x="2541934" y="4073283"/>
          <a:ext cx="533992" cy="261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" panose="020B0604020202020204" pitchFamily="34" charset="0"/>
              <a:cs typeface="Arial" panose="020B0604020202020204" pitchFamily="34" charset="0"/>
            </a:rPr>
            <a:t>19%</a:t>
          </a:r>
          <a:endParaRPr lang="fr-FR" sz="1200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0.38022</cdr:x>
      <cdr:y>0.72837</cdr:y>
    </cdr:from>
    <cdr:to>
      <cdr:x>0.4382</cdr:x>
      <cdr:y>0.77493</cdr:y>
    </cdr:to>
    <cdr:sp macro="" textlink="">
      <cdr:nvSpPr>
        <cdr:cNvPr id="15" name="ZoneTexte 1"/>
        <cdr:cNvSpPr txBox="1"/>
      </cdr:nvSpPr>
      <cdr:spPr>
        <a:xfrm xmlns:a="http://schemas.openxmlformats.org/drawingml/2006/main">
          <a:off x="3501794" y="4087937"/>
          <a:ext cx="533992" cy="261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" panose="020B0604020202020204" pitchFamily="34" charset="0"/>
              <a:cs typeface="Arial" panose="020B0604020202020204" pitchFamily="34" charset="0"/>
            </a:rPr>
            <a:t>9%</a:t>
          </a:r>
          <a:endParaRPr lang="fr-FR" sz="1200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0.83925</cdr:x>
      <cdr:y>0.72707</cdr:y>
    </cdr:from>
    <cdr:to>
      <cdr:x>0.89723</cdr:x>
      <cdr:y>0.77363</cdr:y>
    </cdr:to>
    <cdr:sp macro="" textlink="">
      <cdr:nvSpPr>
        <cdr:cNvPr id="20" name="ZoneTexte 1"/>
        <cdr:cNvSpPr txBox="1"/>
      </cdr:nvSpPr>
      <cdr:spPr>
        <a:xfrm xmlns:a="http://schemas.openxmlformats.org/drawingml/2006/main">
          <a:off x="7729412" y="4080626"/>
          <a:ext cx="533992" cy="261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" panose="020B0604020202020204" pitchFamily="34" charset="0"/>
              <a:cs typeface="Arial" panose="020B0604020202020204" pitchFamily="34" charset="0"/>
            </a:rPr>
            <a:t>12%</a:t>
          </a:r>
          <a:endParaRPr lang="fr-FR" sz="1200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0.73583</cdr:x>
      <cdr:y>0.72837</cdr:y>
    </cdr:from>
    <cdr:to>
      <cdr:x>0.79381</cdr:x>
      <cdr:y>0.77493</cdr:y>
    </cdr:to>
    <cdr:sp macro="" textlink="">
      <cdr:nvSpPr>
        <cdr:cNvPr id="26" name="ZoneTexte 1"/>
        <cdr:cNvSpPr txBox="1"/>
      </cdr:nvSpPr>
      <cdr:spPr>
        <a:xfrm xmlns:a="http://schemas.openxmlformats.org/drawingml/2006/main">
          <a:off x="6776931" y="4087917"/>
          <a:ext cx="533993" cy="2613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" panose="020B0604020202020204" pitchFamily="34" charset="0"/>
              <a:cs typeface="Arial" panose="020B0604020202020204" pitchFamily="34" charset="0"/>
            </a:rPr>
            <a:t>18%</a:t>
          </a:r>
          <a:endParaRPr lang="fr-FR" sz="1200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0.63479</cdr:x>
      <cdr:y>0.72706</cdr:y>
    </cdr:from>
    <cdr:to>
      <cdr:x>0.69277</cdr:x>
      <cdr:y>0.77362</cdr:y>
    </cdr:to>
    <cdr:sp macro="" textlink="">
      <cdr:nvSpPr>
        <cdr:cNvPr id="29" name="ZoneTexte 1"/>
        <cdr:cNvSpPr txBox="1"/>
      </cdr:nvSpPr>
      <cdr:spPr>
        <a:xfrm xmlns:a="http://schemas.openxmlformats.org/drawingml/2006/main">
          <a:off x="5846420" y="4080564"/>
          <a:ext cx="533992" cy="261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" panose="020B0604020202020204" pitchFamily="34" charset="0"/>
              <a:cs typeface="Arial" panose="020B0604020202020204" pitchFamily="34" charset="0"/>
            </a:rPr>
            <a:t>70%</a:t>
          </a:r>
          <a:endParaRPr lang="fr-FR" sz="1200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0.27202</cdr:x>
      <cdr:y>0.47903</cdr:y>
    </cdr:from>
    <cdr:to>
      <cdr:x>0.33731</cdr:x>
      <cdr:y>0.52559</cdr:y>
    </cdr:to>
    <cdr:sp macro="" textlink="">
      <cdr:nvSpPr>
        <cdr:cNvPr id="25" name="ZoneTexte 1"/>
        <cdr:cNvSpPr txBox="1"/>
      </cdr:nvSpPr>
      <cdr:spPr>
        <a:xfrm xmlns:a="http://schemas.openxmlformats.org/drawingml/2006/main">
          <a:off x="2505299" y="2688506"/>
          <a:ext cx="601317" cy="2613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400" i="0" baseline="0">
              <a:latin typeface="Arial" panose="020B0604020202020204" pitchFamily="34" charset="0"/>
              <a:cs typeface="Arial" panose="020B0604020202020204" pitchFamily="34" charset="0"/>
            </a:rPr>
            <a:t>49%</a:t>
          </a:r>
          <a:endParaRPr lang="fr-FR" sz="1400" i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0.37385</cdr:x>
      <cdr:y>0.28451</cdr:y>
    </cdr:from>
    <cdr:to>
      <cdr:x>0.43914</cdr:x>
      <cdr:y>0.33107</cdr:y>
    </cdr:to>
    <cdr:sp macro="" textlink="">
      <cdr:nvSpPr>
        <cdr:cNvPr id="27" name="ZoneTexte 1"/>
        <cdr:cNvSpPr txBox="1"/>
      </cdr:nvSpPr>
      <cdr:spPr>
        <a:xfrm xmlns:a="http://schemas.openxmlformats.org/drawingml/2006/main">
          <a:off x="3443168" y="1596783"/>
          <a:ext cx="601317" cy="261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400" i="0" baseline="0">
              <a:latin typeface="Arial" panose="020B0604020202020204" pitchFamily="34" charset="0"/>
              <a:cs typeface="Arial" panose="020B0604020202020204" pitchFamily="34" charset="0"/>
            </a:rPr>
            <a:t>77%</a:t>
          </a:r>
          <a:endParaRPr lang="fr-FR" sz="1400" i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0.63161</cdr:x>
      <cdr:y>0.5678</cdr:y>
    </cdr:from>
    <cdr:to>
      <cdr:x>0.6969</cdr:x>
      <cdr:y>0.61436</cdr:y>
    </cdr:to>
    <cdr:sp macro="" textlink="">
      <cdr:nvSpPr>
        <cdr:cNvPr id="28" name="ZoneTexte 1"/>
        <cdr:cNvSpPr txBox="1"/>
      </cdr:nvSpPr>
      <cdr:spPr>
        <a:xfrm xmlns:a="http://schemas.openxmlformats.org/drawingml/2006/main">
          <a:off x="5817061" y="3186737"/>
          <a:ext cx="601317" cy="2613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400" i="0" baseline="0">
              <a:latin typeface="Arial" panose="020B0604020202020204" pitchFamily="34" charset="0"/>
              <a:cs typeface="Arial" panose="020B0604020202020204" pitchFamily="34" charset="0"/>
            </a:rPr>
            <a:t>37%</a:t>
          </a:r>
          <a:endParaRPr lang="fr-FR" sz="1400" i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0.73344</cdr:x>
      <cdr:y>0.36675</cdr:y>
    </cdr:from>
    <cdr:to>
      <cdr:x>0.79873</cdr:x>
      <cdr:y>0.41331</cdr:y>
    </cdr:to>
    <cdr:sp macro="" textlink="">
      <cdr:nvSpPr>
        <cdr:cNvPr id="30" name="ZoneTexte 1"/>
        <cdr:cNvSpPr txBox="1"/>
      </cdr:nvSpPr>
      <cdr:spPr>
        <a:xfrm xmlns:a="http://schemas.openxmlformats.org/drawingml/2006/main">
          <a:off x="6754899" y="2058359"/>
          <a:ext cx="601317" cy="2613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400" i="0" baseline="0">
              <a:latin typeface="Arial" panose="020B0604020202020204" pitchFamily="34" charset="0"/>
              <a:cs typeface="Arial" panose="020B0604020202020204" pitchFamily="34" charset="0"/>
            </a:rPr>
            <a:t>64%</a:t>
          </a:r>
          <a:endParaRPr lang="fr-FR" sz="1400" i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0.83925</cdr:x>
      <cdr:y>0.17615</cdr:y>
    </cdr:from>
    <cdr:to>
      <cdr:x>0.90454</cdr:x>
      <cdr:y>0.22271</cdr:y>
    </cdr:to>
    <cdr:sp macro="" textlink="">
      <cdr:nvSpPr>
        <cdr:cNvPr id="34" name="ZoneTexte 1"/>
        <cdr:cNvSpPr txBox="1"/>
      </cdr:nvSpPr>
      <cdr:spPr>
        <a:xfrm xmlns:a="http://schemas.openxmlformats.org/drawingml/2006/main">
          <a:off x="7729413" y="988645"/>
          <a:ext cx="601317" cy="261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400" i="0" baseline="0">
              <a:latin typeface="Arial" panose="020B0604020202020204" pitchFamily="34" charset="0"/>
              <a:cs typeface="Arial" panose="020B0604020202020204" pitchFamily="34" charset="0"/>
            </a:rPr>
            <a:t>89%</a:t>
          </a:r>
          <a:endParaRPr lang="fr-FR" sz="1400" i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137073" cy="5631873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0.01284</cdr:x>
      <cdr:y>0.87964</cdr:y>
    </cdr:from>
    <cdr:to>
      <cdr:x>0.99759</cdr:x>
      <cdr:y>0.95709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117231" y="4956234"/>
          <a:ext cx="8990123" cy="43638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Percentage of popular vote obtained by democratic and republican candidates in US presidential elections 1948-2016 (excluding other candidates). Source: see piketty.pse.ens.fr/conflict.</a:t>
          </a:r>
          <a:r>
            <a:rPr lang="fr-FR" sz="12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 Sourde l'auteur à partir des enquêtes post-électorales 1956-2017 (élections présidentielles et législatives). 1956, les partis de gauche (SFIO-PS, PCF, MRG, divers gauche et écologistes, extrême-gauche) obtiennent un score 12 point</a:t>
          </a:r>
          <a:endParaRPr lang="fr-FR" sz="1200">
            <a:effectLst/>
          </a:endParaRPr>
        </a:p>
      </cdr:txBody>
    </cdr:sp>
  </cdr:relSizeAnchor>
  <cdr:relSizeAnchor xmlns:cdr="http://schemas.openxmlformats.org/drawingml/2006/chartDrawing">
    <cdr:from>
      <cdr:x>0.09064</cdr:x>
      <cdr:y>0.59939</cdr:y>
    </cdr:from>
    <cdr:to>
      <cdr:x>0.24473</cdr:x>
      <cdr:y>0.68912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827455" y="3377223"/>
          <a:ext cx="1406769" cy="50555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solidFill>
            <a:schemeClr val="accent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4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Kennedy 50% Nixon 50%</a:t>
          </a:r>
          <a:endParaRPr lang="fr-FR" sz="14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0.22306</cdr:x>
      <cdr:y>0.49025</cdr:y>
    </cdr:from>
    <cdr:to>
      <cdr:x>0.23355</cdr:x>
      <cdr:y>0.59939</cdr:y>
    </cdr:to>
    <cdr:cxnSp macro="">
      <cdr:nvCxnSpPr>
        <cdr:cNvPr id="8" name="Connecteur droit avec flèche 7"/>
        <cdr:cNvCxnSpPr/>
      </cdr:nvCxnSpPr>
      <cdr:spPr>
        <a:xfrm xmlns:a="http://schemas.openxmlformats.org/drawingml/2006/main" flipV="1">
          <a:off x="2036410" y="2762250"/>
          <a:ext cx="95725" cy="614954"/>
        </a:xfrm>
        <a:prstGeom xmlns:a="http://schemas.openxmlformats.org/drawingml/2006/main" prst="straightConnector1">
          <a:avLst/>
        </a:prstGeom>
        <a:ln xmlns:a="http://schemas.openxmlformats.org/drawingml/2006/main" w="25400">
          <a:solidFill>
            <a:schemeClr val="accent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0.41974</cdr:x>
      <cdr:y>0.60329</cdr:y>
    </cdr:from>
    <cdr:to>
      <cdr:x>0.55377</cdr:x>
      <cdr:y>0.69302</cdr:y>
    </cdr:to>
    <cdr:sp macro="" textlink="">
      <cdr:nvSpPr>
        <cdr:cNvPr id="9" name="Rectangle 8"/>
        <cdr:cNvSpPr/>
      </cdr:nvSpPr>
      <cdr:spPr>
        <a:xfrm xmlns:a="http://schemas.openxmlformats.org/drawingml/2006/main">
          <a:off x="3831972" y="3399187"/>
          <a:ext cx="1223605" cy="50557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accent2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4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Reagan 55% Carter 45%</a:t>
          </a:r>
          <a:endParaRPr lang="fr-FR" sz="14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0.49599</cdr:x>
      <cdr:y>0.54356</cdr:y>
    </cdr:from>
    <cdr:to>
      <cdr:x>0.49599</cdr:x>
      <cdr:y>0.59948</cdr:y>
    </cdr:to>
    <cdr:cxnSp macro="">
      <cdr:nvCxnSpPr>
        <cdr:cNvPr id="10" name="Connecteur droit avec flèche 9"/>
        <cdr:cNvCxnSpPr/>
      </cdr:nvCxnSpPr>
      <cdr:spPr>
        <a:xfrm xmlns:a="http://schemas.openxmlformats.org/drawingml/2006/main" flipV="1">
          <a:off x="4528038" y="3062656"/>
          <a:ext cx="2" cy="315056"/>
        </a:xfrm>
        <a:prstGeom xmlns:a="http://schemas.openxmlformats.org/drawingml/2006/main" prst="straightConnector1">
          <a:avLst/>
        </a:prstGeom>
        <a:ln xmlns:a="http://schemas.openxmlformats.org/drawingml/2006/main" w="25400">
          <a:solidFill>
            <a:schemeClr val="accent2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0.80653</cdr:x>
      <cdr:y>0.59679</cdr:y>
    </cdr:from>
    <cdr:to>
      <cdr:x>0.95415</cdr:x>
      <cdr:y>0.68652</cdr:y>
    </cdr:to>
    <cdr:sp macro="" textlink="">
      <cdr:nvSpPr>
        <cdr:cNvPr id="11" name="Rectangle 10"/>
        <cdr:cNvSpPr/>
      </cdr:nvSpPr>
      <cdr:spPr>
        <a:xfrm xmlns:a="http://schemas.openxmlformats.org/drawingml/2006/main">
          <a:off x="7363069" y="3362570"/>
          <a:ext cx="1347665" cy="505558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accent2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4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Clinton 51% Trump 49%</a:t>
          </a:r>
          <a:endParaRPr lang="fr-FR" sz="14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0.93092</cdr:x>
      <cdr:y>0.51617</cdr:y>
    </cdr:from>
    <cdr:to>
      <cdr:x>0.94382</cdr:x>
      <cdr:y>0.59662</cdr:y>
    </cdr:to>
    <cdr:cxnSp macro="">
      <cdr:nvCxnSpPr>
        <cdr:cNvPr id="13" name="Connecteur droit avec flèche 12"/>
        <cdr:cNvCxnSpPr/>
      </cdr:nvCxnSpPr>
      <cdr:spPr>
        <a:xfrm xmlns:a="http://schemas.openxmlformats.org/drawingml/2006/main" flipV="1">
          <a:off x="8498735" y="2908310"/>
          <a:ext cx="117768" cy="453288"/>
        </a:xfrm>
        <a:prstGeom xmlns:a="http://schemas.openxmlformats.org/drawingml/2006/main" prst="straightConnector1">
          <a:avLst/>
        </a:prstGeom>
        <a:ln xmlns:a="http://schemas.openxmlformats.org/drawingml/2006/main" w="25400">
          <a:solidFill>
            <a:schemeClr val="accent2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0.61953</cdr:x>
      <cdr:y>0.59679</cdr:y>
    </cdr:from>
    <cdr:to>
      <cdr:x>0.77362</cdr:x>
      <cdr:y>0.68652</cdr:y>
    </cdr:to>
    <cdr:sp macro="" textlink="">
      <cdr:nvSpPr>
        <cdr:cNvPr id="15" name="Rectangle 14"/>
        <cdr:cNvSpPr/>
      </cdr:nvSpPr>
      <cdr:spPr>
        <a:xfrm xmlns:a="http://schemas.openxmlformats.org/drawingml/2006/main">
          <a:off x="5655896" y="3362569"/>
          <a:ext cx="1406741" cy="50557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solidFill>
            <a:schemeClr val="accent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4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Clinton 53% Bush 47%</a:t>
          </a:r>
          <a:endParaRPr lang="fr-FR" sz="14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0.65169</cdr:x>
      <cdr:y>0.52146</cdr:y>
    </cdr:from>
    <cdr:to>
      <cdr:x>0.65243</cdr:x>
      <cdr:y>0.5954</cdr:y>
    </cdr:to>
    <cdr:cxnSp macro="">
      <cdr:nvCxnSpPr>
        <cdr:cNvPr id="18" name="Connecteur droit avec flèche 17"/>
        <cdr:cNvCxnSpPr/>
      </cdr:nvCxnSpPr>
      <cdr:spPr>
        <a:xfrm xmlns:a="http://schemas.openxmlformats.org/drawingml/2006/main" flipH="1" flipV="1">
          <a:off x="5949462" y="2938096"/>
          <a:ext cx="6838" cy="416639"/>
        </a:xfrm>
        <a:prstGeom xmlns:a="http://schemas.openxmlformats.org/drawingml/2006/main" prst="straightConnector1">
          <a:avLst/>
        </a:prstGeom>
        <a:ln xmlns:a="http://schemas.openxmlformats.org/drawingml/2006/main" w="25400">
          <a:solidFill>
            <a:schemeClr val="accent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0.0117</cdr:x>
      <cdr:y>0.86333</cdr:y>
    </cdr:from>
    <cdr:to>
      <cdr:x>1</cdr:x>
      <cdr:y>0.9797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106895" y="4861560"/>
          <a:ext cx="9029485" cy="65532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US post-electoral surveys 1948-2016 (ANES)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in 1948, the democratic candidate obtained a score that was 3 points lower among women than among men; in 2016, the score of the democratic candidate is 13 points higher among women.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IDRussia/NPZ2017DistributionSeries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ydiaassouad/Desktop/Texte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WIDChina/PaperApril2017/minimum%20wag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8StructureOfPoliticalConflict/All%20couples%201970%20to%202004%20MFTTAWE%20compariso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omaspiketty/Dropbox/PikettyZucmanWorldWealth/Work/CapitalIsBack/German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  <sheetName val="religionlabcorr"/>
      <sheetName val="ethniclabcor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a table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  <sheetName val="rba table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ableDE1"/>
      <sheetName val="TableDE2"/>
      <sheetName val="TableDE3"/>
      <sheetName val="TableDE3b"/>
      <sheetName val="TableDE3c"/>
      <sheetName val="TableDE3d"/>
      <sheetName val="TableDE3e"/>
      <sheetName val="TableDE4a"/>
      <sheetName val="TableDE4b"/>
      <sheetName val="TableDE4c"/>
      <sheetName val="TableDE4e"/>
      <sheetName val="TableDE4f"/>
      <sheetName val="TableDE4g"/>
      <sheetName val="TableDE5a"/>
      <sheetName val="TableDE5b"/>
      <sheetName val="TableDE5c"/>
      <sheetName val="TableDE6a"/>
      <sheetName val="TableDE6b"/>
      <sheetName val="TableDE6c"/>
      <sheetName val="TableDE6d"/>
      <sheetName val="TableDE6e"/>
      <sheetName val="TableDE6f"/>
      <sheetName val="TableDE6g"/>
      <sheetName val="TableDE8"/>
      <sheetName val="TableDE9"/>
      <sheetName val="TableDE10"/>
      <sheetName val="TableDE11a"/>
      <sheetName val="TableDE11b"/>
      <sheetName val="TableDE12"/>
      <sheetName val="TableDE12b"/>
      <sheetName val="TableDE12c"/>
      <sheetName val="TableDE13"/>
      <sheetName val="TableDE15a"/>
      <sheetName val="DataDE1"/>
      <sheetName val="DateDE1b"/>
      <sheetName val="DataDE1c"/>
      <sheetName val="DataDE2"/>
      <sheetName val="DataDE2b"/>
      <sheetName val="Sour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 t="str">
            <v>Table DE.4b: Sources of private wealth accumulation in Germany, 1870-2010 - Multiplicative decomposition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4.bin"/><Relationship Id="rId1" Type="http://schemas.openxmlformats.org/officeDocument/2006/relationships/hyperlink" Target="http://www.nytimes.com/interactive/2016/11/08/us/politics/election-exit-polls.html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5.bin"/><Relationship Id="rId1" Type="http://schemas.openxmlformats.org/officeDocument/2006/relationships/hyperlink" Target="http://www.nytimes.com/interactive/2016/11/08/us/politics/election-exit-polls.html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6.bin"/><Relationship Id="rId1" Type="http://schemas.openxmlformats.org/officeDocument/2006/relationships/hyperlink" Target="http://www.nytimes.com/interactive/2016/11/08/us/politics/election-exit-polls.html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7.bin"/><Relationship Id="rId1" Type="http://schemas.openxmlformats.org/officeDocument/2006/relationships/hyperlink" Target="http://www.nytimes.com/interactive/2016/11/08/us/politics/election-exit-polls.html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8.bin"/><Relationship Id="rId1" Type="http://schemas.openxmlformats.org/officeDocument/2006/relationships/hyperlink" Target="http://www.nytimes.com/interactive/2016/11/08/us/politics/election-exit-polls.html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9.bin"/><Relationship Id="rId1" Type="http://schemas.openxmlformats.org/officeDocument/2006/relationships/hyperlink" Target="http://www.nytimes.com/interactive/2016/11/08/us/politics/election-exit-polls.html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0.bin"/><Relationship Id="rId1" Type="http://schemas.openxmlformats.org/officeDocument/2006/relationships/hyperlink" Target="http://www.nytimes.com/interactive/2016/11/08/us/politics/election-exit-polls.html" TargetMode="Externa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1.bin"/><Relationship Id="rId1" Type="http://schemas.openxmlformats.org/officeDocument/2006/relationships/hyperlink" Target="http://www.nytimes.com/interactive/2016/11/08/us/politics/election-exit-polls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hyperlink" Target="http://edition.cnn.com/election/results/exit-polls/national/president" TargetMode="External"/><Relationship Id="rId1" Type="http://schemas.openxmlformats.org/officeDocument/2006/relationships/hyperlink" Target="http://www.nytimes.com/interactive/2016/11/08/us/politics/election-exit-polls.html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1.bin"/><Relationship Id="rId1" Type="http://schemas.openxmlformats.org/officeDocument/2006/relationships/hyperlink" Target="http://www.nytimes.com/interactive/2016/11/08/us/politics/election-exit-polls.html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2.bin"/><Relationship Id="rId1" Type="http://schemas.openxmlformats.org/officeDocument/2006/relationships/hyperlink" Target="http://www.nytimes.com/interactive/2016/11/08/us/politics/election-exit-polls.html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3.bin"/><Relationship Id="rId1" Type="http://schemas.openxmlformats.org/officeDocument/2006/relationships/hyperlink" Target="http://www.nytimes.com/interactive/2016/11/08/us/politics/election-exit-polls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zoomScale="120" zoomScaleNormal="120" zoomScalePageLayoutView="140" workbookViewId="0"/>
  </sheetViews>
  <sheetFormatPr baseColWidth="10" defaultRowHeight="14.4" x14ac:dyDescent="0.3"/>
  <sheetData>
    <row r="1" spans="1:8" ht="15.6" x14ac:dyDescent="0.3">
      <c r="A1" s="48" t="s">
        <v>283</v>
      </c>
    </row>
    <row r="2" spans="1:8" ht="15.6" x14ac:dyDescent="0.3">
      <c r="A2" s="28" t="s">
        <v>284</v>
      </c>
      <c r="B2" s="28"/>
      <c r="C2" s="28"/>
      <c r="E2" s="28"/>
      <c r="F2" s="28"/>
      <c r="G2" s="28"/>
      <c r="H2" s="28"/>
    </row>
    <row r="3" spans="1:8" ht="15.6" x14ac:dyDescent="0.3">
      <c r="A3" s="28" t="s">
        <v>297</v>
      </c>
      <c r="B3" s="28"/>
      <c r="C3" s="28"/>
      <c r="D3" s="28"/>
      <c r="E3" s="28"/>
      <c r="F3" s="28"/>
      <c r="G3" s="28"/>
      <c r="H3" s="28"/>
    </row>
    <row r="4" spans="1:8" ht="15.6" x14ac:dyDescent="0.3">
      <c r="A4" s="28" t="s">
        <v>296</v>
      </c>
      <c r="B4" s="28"/>
      <c r="C4" s="28"/>
      <c r="D4" s="28"/>
      <c r="E4" s="28"/>
      <c r="F4" s="28"/>
      <c r="G4" s="28"/>
      <c r="H4" s="28"/>
    </row>
    <row r="5" spans="1:8" ht="15.6" x14ac:dyDescent="0.3">
      <c r="A5" s="28"/>
      <c r="B5" s="28"/>
      <c r="C5" s="28"/>
      <c r="D5" s="28"/>
      <c r="E5" s="28"/>
      <c r="F5" s="28"/>
      <c r="G5" s="28"/>
      <c r="H5" s="28"/>
    </row>
    <row r="6" spans="1:8" ht="15.6" x14ac:dyDescent="0.3">
      <c r="A6" s="48" t="s">
        <v>277</v>
      </c>
      <c r="B6" s="28"/>
      <c r="C6" s="28"/>
      <c r="D6" s="28"/>
      <c r="E6" s="28"/>
      <c r="F6" s="28"/>
      <c r="G6" s="28"/>
      <c r="H6" s="28"/>
    </row>
    <row r="7" spans="1:8" ht="15.6" x14ac:dyDescent="0.3">
      <c r="A7" s="48" t="s">
        <v>291</v>
      </c>
      <c r="B7" s="28"/>
      <c r="C7" s="28"/>
      <c r="D7" s="28"/>
      <c r="E7" s="28"/>
      <c r="F7" s="28"/>
      <c r="G7" s="28"/>
      <c r="H7" s="28"/>
    </row>
    <row r="8" spans="1:8" ht="15.6" x14ac:dyDescent="0.3">
      <c r="A8" s="48" t="s">
        <v>278</v>
      </c>
    </row>
    <row r="9" spans="1:8" ht="15.6" x14ac:dyDescent="0.3">
      <c r="A9" s="48" t="s">
        <v>279</v>
      </c>
    </row>
    <row r="10" spans="1:8" ht="15.6" x14ac:dyDescent="0.3">
      <c r="A10" s="48" t="s">
        <v>280</v>
      </c>
    </row>
    <row r="11" spans="1:8" ht="15.6" x14ac:dyDescent="0.3">
      <c r="A11" s="48" t="s">
        <v>281</v>
      </c>
    </row>
    <row r="12" spans="1:8" ht="15.6" x14ac:dyDescent="0.3">
      <c r="A12" s="48" t="s">
        <v>282</v>
      </c>
    </row>
    <row r="14" spans="1:8" ht="15.6" x14ac:dyDescent="0.3">
      <c r="A14" s="48" t="s">
        <v>285</v>
      </c>
    </row>
    <row r="15" spans="1:8" ht="15.6" x14ac:dyDescent="0.3">
      <c r="A15" s="28"/>
    </row>
    <row r="16" spans="1:8" ht="15.6" x14ac:dyDescent="0.3">
      <c r="A16" s="28" t="s">
        <v>295</v>
      </c>
    </row>
    <row r="17" spans="1:1" ht="15.6" x14ac:dyDescent="0.3">
      <c r="A17" s="28" t="s">
        <v>292</v>
      </c>
    </row>
    <row r="18" spans="1:1" ht="15.6" x14ac:dyDescent="0.3">
      <c r="A18" s="28" t="s">
        <v>293</v>
      </c>
    </row>
    <row r="19" spans="1:1" ht="15.6" x14ac:dyDescent="0.3">
      <c r="A19" s="28" t="s">
        <v>294</v>
      </c>
    </row>
    <row r="20" spans="1:1" ht="15.6" x14ac:dyDescent="0.3">
      <c r="A20" s="28"/>
    </row>
    <row r="21" spans="1:1" ht="15.6" x14ac:dyDescent="0.3">
      <c r="A21" s="28"/>
    </row>
  </sheetData>
  <pageMargins left="0.75" right="0.75" top="1" bottom="1" header="0.5" footer="0.5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topLeftCell="A4" zoomScale="150" zoomScaleNormal="150" zoomScalePageLayoutView="150" workbookViewId="0">
      <selection activeCell="A22" sqref="A22:C22"/>
    </sheetView>
  </sheetViews>
  <sheetFormatPr baseColWidth="10" defaultRowHeight="14.4" x14ac:dyDescent="0.3"/>
  <cols>
    <col min="1" max="1" width="25.44140625" customWidth="1"/>
  </cols>
  <sheetData>
    <row r="1" spans="1:5" x14ac:dyDescent="0.3">
      <c r="A1" s="6" t="s">
        <v>122</v>
      </c>
    </row>
    <row r="2" spans="1:5" x14ac:dyDescent="0.3">
      <c r="A2" s="9" t="s">
        <v>120</v>
      </c>
    </row>
    <row r="3" spans="1:5" x14ac:dyDescent="0.3">
      <c r="A3" s="10" t="s">
        <v>141</v>
      </c>
    </row>
    <row r="4" spans="1:5" x14ac:dyDescent="0.3">
      <c r="A4" s="10"/>
    </row>
    <row r="5" spans="1:5" x14ac:dyDescent="0.3">
      <c r="A5" s="10"/>
    </row>
    <row r="7" spans="1:5" x14ac:dyDescent="0.3">
      <c r="B7" s="6" t="s">
        <v>158</v>
      </c>
    </row>
    <row r="8" spans="1:5" ht="15.6" x14ac:dyDescent="0.3">
      <c r="A8" s="19" t="s">
        <v>121</v>
      </c>
      <c r="B8" s="7" t="s">
        <v>131</v>
      </c>
      <c r="C8" s="7" t="s">
        <v>130</v>
      </c>
      <c r="D8" s="7" t="s">
        <v>7</v>
      </c>
      <c r="E8" s="7" t="s">
        <v>118</v>
      </c>
    </row>
    <row r="9" spans="1:5" x14ac:dyDescent="0.3">
      <c r="A9" t="s">
        <v>0</v>
      </c>
      <c r="B9" s="3">
        <v>0.42</v>
      </c>
      <c r="C9" s="3">
        <v>0.53</v>
      </c>
      <c r="D9" s="3">
        <f t="shared" ref="D9:D11" si="0">1-B9-C9</f>
        <v>5.0000000000000044E-2</v>
      </c>
      <c r="E9" s="3">
        <v>0.48</v>
      </c>
    </row>
    <row r="10" spans="1:5" x14ac:dyDescent="0.3">
      <c r="A10" t="s">
        <v>1</v>
      </c>
      <c r="B10" s="3">
        <v>0.54</v>
      </c>
      <c r="C10" s="3">
        <v>0.43</v>
      </c>
      <c r="D10" s="3">
        <f t="shared" si="0"/>
        <v>2.9999999999999971E-2</v>
      </c>
      <c r="E10" s="3">
        <v>0.52</v>
      </c>
    </row>
    <row r="11" spans="1:5" x14ac:dyDescent="0.3">
      <c r="A11" t="s">
        <v>119</v>
      </c>
      <c r="B11" s="3">
        <f>$E9*B9+$E10*B10</f>
        <v>0.48240000000000005</v>
      </c>
      <c r="C11" s="3">
        <f>$E9*C9+$E10*C10</f>
        <v>0.47799999999999998</v>
      </c>
      <c r="D11" s="3">
        <f t="shared" si="0"/>
        <v>3.9599999999999969E-2</v>
      </c>
      <c r="E11" s="3">
        <f>E9+E10</f>
        <v>1</v>
      </c>
    </row>
    <row r="12" spans="1:5" x14ac:dyDescent="0.3">
      <c r="A12" t="s">
        <v>150</v>
      </c>
      <c r="B12" s="3">
        <f>B13/$E13</f>
        <v>0.48381372773912396</v>
      </c>
      <c r="C12" s="3">
        <f>C13/$E13</f>
        <v>0.47871698968127319</v>
      </c>
      <c r="D12" s="3">
        <f>1-B12-C12</f>
        <v>3.7469282579602914E-2</v>
      </c>
      <c r="E12" s="3">
        <f>E13/$E13</f>
        <v>1</v>
      </c>
    </row>
    <row r="13" spans="1:5" x14ac:dyDescent="0.3">
      <c r="B13" s="20">
        <v>50992335</v>
      </c>
      <c r="C13" s="21">
        <v>50455156</v>
      </c>
      <c r="D13" s="27">
        <f>E13-C13-B13</f>
        <v>3949136</v>
      </c>
      <c r="E13" s="21">
        <v>105396627</v>
      </c>
    </row>
    <row r="14" spans="1:5" x14ac:dyDescent="0.3">
      <c r="D14" s="18"/>
    </row>
    <row r="15" spans="1:5" ht="15.6" x14ac:dyDescent="0.3">
      <c r="A15" s="2" t="s">
        <v>2</v>
      </c>
      <c r="B15" s="7" t="s">
        <v>131</v>
      </c>
      <c r="C15" s="7" t="s">
        <v>130</v>
      </c>
      <c r="D15" s="7"/>
      <c r="E15" s="7" t="s">
        <v>118</v>
      </c>
    </row>
    <row r="16" spans="1:5" x14ac:dyDescent="0.3">
      <c r="A16" t="s">
        <v>3</v>
      </c>
      <c r="B16" s="3">
        <v>0.42</v>
      </c>
      <c r="C16" s="3">
        <v>0.54</v>
      </c>
      <c r="D16" s="3">
        <f t="shared" ref="D16:D61" si="1">1-B16-C16</f>
        <v>4.0000000000000036E-2</v>
      </c>
      <c r="E16" s="3">
        <v>0.81</v>
      </c>
    </row>
    <row r="17" spans="1:5" x14ac:dyDescent="0.3">
      <c r="A17" t="s">
        <v>4</v>
      </c>
      <c r="B17" s="3">
        <v>0.9</v>
      </c>
      <c r="C17" s="3">
        <v>0.09</v>
      </c>
      <c r="D17" s="3">
        <f t="shared" si="1"/>
        <v>9.9999999999999811E-3</v>
      </c>
      <c r="E17" s="3">
        <v>0.1</v>
      </c>
    </row>
    <row r="18" spans="1:5" x14ac:dyDescent="0.3">
      <c r="A18" t="s">
        <v>5</v>
      </c>
      <c r="B18" s="3">
        <v>0.62</v>
      </c>
      <c r="C18" s="3">
        <v>0.35</v>
      </c>
      <c r="D18" s="3">
        <f t="shared" si="1"/>
        <v>3.0000000000000027E-2</v>
      </c>
      <c r="E18" s="8">
        <v>6.5000000000000002E-2</v>
      </c>
    </row>
    <row r="19" spans="1:5" x14ac:dyDescent="0.3">
      <c r="A19" t="s">
        <v>6</v>
      </c>
      <c r="B19" s="3">
        <v>0.55000000000000004</v>
      </c>
      <c r="C19" s="3">
        <v>0.41</v>
      </c>
      <c r="D19" s="3">
        <f t="shared" si="1"/>
        <v>3.999999999999998E-2</v>
      </c>
      <c r="E19" s="8">
        <v>1.4999999999999999E-2</v>
      </c>
    </row>
    <row r="20" spans="1:5" x14ac:dyDescent="0.3">
      <c r="A20" t="s">
        <v>7</v>
      </c>
      <c r="B20" s="3">
        <v>0.55000000000000004</v>
      </c>
      <c r="C20" s="3">
        <v>0.39</v>
      </c>
      <c r="D20" s="3">
        <f t="shared" si="1"/>
        <v>5.9999999999999942E-2</v>
      </c>
      <c r="E20" s="3">
        <v>0.01</v>
      </c>
    </row>
    <row r="21" spans="1:5" x14ac:dyDescent="0.3">
      <c r="A21" t="s">
        <v>119</v>
      </c>
      <c r="B21" s="3">
        <f>$E18*B18+$E17*B17+$E16*B16+$E19*B19+$E20*B20</f>
        <v>0.48425000000000001</v>
      </c>
      <c r="C21" s="3">
        <f>$E18*C18+$E17*C17+$E16*C16+$E19*C19+$E20*C20</f>
        <v>0.47920000000000007</v>
      </c>
      <c r="D21" s="3">
        <f t="shared" si="1"/>
        <v>3.654999999999986E-2</v>
      </c>
      <c r="E21" s="3">
        <f>E18+E17+E16+E19+E20</f>
        <v>1</v>
      </c>
    </row>
    <row r="22" spans="1:5" x14ac:dyDescent="0.3">
      <c r="A22" t="s">
        <v>226</v>
      </c>
      <c r="B22" s="3">
        <f>SUMPRODUCT(B18:B20,$E18:$E20)/SUM($E18:$E20)</f>
        <v>0.60055555555555562</v>
      </c>
      <c r="C22" s="3">
        <f>SUMPRODUCT(C18:C20,$E18:$E20)/SUM($E18:$E20)</f>
        <v>0.3644444444444444</v>
      </c>
      <c r="D22" s="3"/>
      <c r="E22" s="3"/>
    </row>
    <row r="23" spans="1:5" x14ac:dyDescent="0.3">
      <c r="D23" s="3"/>
    </row>
    <row r="24" spans="1:5" ht="15.6" x14ac:dyDescent="0.3">
      <c r="A24" s="2" t="s">
        <v>8</v>
      </c>
      <c r="B24" s="7" t="s">
        <v>131</v>
      </c>
      <c r="C24" s="7" t="s">
        <v>130</v>
      </c>
      <c r="D24" s="3"/>
      <c r="E24" s="7" t="s">
        <v>118</v>
      </c>
    </row>
    <row r="25" spans="1:5" x14ac:dyDescent="0.3">
      <c r="A25" t="s">
        <v>9</v>
      </c>
      <c r="B25" s="3">
        <v>0.48</v>
      </c>
      <c r="C25" s="3">
        <v>0.46</v>
      </c>
      <c r="D25" s="3">
        <f t="shared" si="1"/>
        <v>0.06</v>
      </c>
      <c r="E25" s="3">
        <v>0.17</v>
      </c>
    </row>
    <row r="26" spans="1:5" x14ac:dyDescent="0.3">
      <c r="A26" t="s">
        <v>10</v>
      </c>
      <c r="B26" s="3">
        <v>0.48</v>
      </c>
      <c r="C26" s="3">
        <v>0.49</v>
      </c>
      <c r="D26" s="3">
        <f t="shared" si="1"/>
        <v>3.0000000000000027E-2</v>
      </c>
      <c r="E26" s="3">
        <v>0.33</v>
      </c>
    </row>
    <row r="27" spans="1:5" x14ac:dyDescent="0.3">
      <c r="A27" t="s">
        <v>11</v>
      </c>
      <c r="B27" s="3">
        <v>0.48</v>
      </c>
      <c r="C27" s="3">
        <v>0.49</v>
      </c>
      <c r="D27" s="3">
        <f t="shared" si="1"/>
        <v>3.0000000000000027E-2</v>
      </c>
      <c r="E27" s="3">
        <v>0.36</v>
      </c>
    </row>
    <row r="28" spans="1:5" x14ac:dyDescent="0.3">
      <c r="A28" t="s">
        <v>12</v>
      </c>
      <c r="B28" s="3">
        <v>0.5</v>
      </c>
      <c r="C28" s="3">
        <v>0.47</v>
      </c>
      <c r="D28" s="3">
        <f t="shared" si="1"/>
        <v>3.0000000000000027E-2</v>
      </c>
      <c r="E28" s="3">
        <v>0.14000000000000001</v>
      </c>
    </row>
    <row r="29" spans="1:5" x14ac:dyDescent="0.3">
      <c r="A29" t="s">
        <v>119</v>
      </c>
      <c r="B29" s="3">
        <f>$E25*B25+$E26*B26+$E27*B27+$E28*B28</f>
        <v>0.48280000000000001</v>
      </c>
      <c r="C29" s="3">
        <f>$E25*C25+$E26*C26+$E27*C27+$E28*C28</f>
        <v>0.48209999999999997</v>
      </c>
      <c r="D29" s="3">
        <f t="shared" si="1"/>
        <v>3.510000000000002E-2</v>
      </c>
      <c r="E29" s="3">
        <f>E25+E26+E27+E28</f>
        <v>1</v>
      </c>
    </row>
    <row r="30" spans="1:5" x14ac:dyDescent="0.3">
      <c r="D30" s="3"/>
    </row>
    <row r="31" spans="1:5" ht="15.6" x14ac:dyDescent="0.3">
      <c r="A31" s="2" t="s">
        <v>13</v>
      </c>
      <c r="B31" s="7" t="s">
        <v>131</v>
      </c>
      <c r="C31" s="7" t="s">
        <v>130</v>
      </c>
      <c r="D31" s="3"/>
      <c r="E31" s="7" t="s">
        <v>118</v>
      </c>
    </row>
    <row r="32" spans="1:5" x14ac:dyDescent="0.3">
      <c r="A32" t="s">
        <v>17</v>
      </c>
      <c r="B32" s="3">
        <v>0.52</v>
      </c>
      <c r="C32" s="3">
        <v>0.44</v>
      </c>
      <c r="D32" s="3">
        <f t="shared" si="1"/>
        <v>3.999999999999998E-2</v>
      </c>
      <c r="E32" s="3">
        <v>0.18</v>
      </c>
    </row>
    <row r="33" spans="1:5" x14ac:dyDescent="0.3">
      <c r="A33" t="s">
        <v>16</v>
      </c>
      <c r="B33" s="3">
        <v>0.45</v>
      </c>
      <c r="C33" s="3">
        <v>0.51</v>
      </c>
      <c r="D33" s="3">
        <f t="shared" si="1"/>
        <v>4.0000000000000036E-2</v>
      </c>
      <c r="E33" s="3">
        <v>0.24</v>
      </c>
    </row>
    <row r="34" spans="1:5" x14ac:dyDescent="0.3">
      <c r="A34" t="s">
        <v>15</v>
      </c>
      <c r="B34" s="3">
        <v>0.45</v>
      </c>
      <c r="C34" s="3">
        <v>0.51</v>
      </c>
      <c r="D34" s="3">
        <f t="shared" si="1"/>
        <v>4.0000000000000036E-2</v>
      </c>
      <c r="E34" s="3">
        <v>0.32</v>
      </c>
    </row>
    <row r="35" spans="1:5" x14ac:dyDescent="0.3">
      <c r="A35" t="s">
        <v>123</v>
      </c>
      <c r="B35" s="3">
        <v>0.48</v>
      </c>
      <c r="C35" s="3">
        <v>0.49</v>
      </c>
      <c r="D35" s="3">
        <f t="shared" si="1"/>
        <v>3.0000000000000027E-2</v>
      </c>
      <c r="E35" s="3">
        <v>0.21</v>
      </c>
    </row>
    <row r="36" spans="1:5" x14ac:dyDescent="0.3">
      <c r="A36" t="s">
        <v>124</v>
      </c>
      <c r="B36" s="3">
        <v>0.59</v>
      </c>
      <c r="C36" s="3">
        <v>0.39</v>
      </c>
      <c r="D36" s="3">
        <f t="shared" si="1"/>
        <v>2.0000000000000018E-2</v>
      </c>
      <c r="E36" s="3">
        <v>0.05</v>
      </c>
    </row>
    <row r="37" spans="1:5" x14ac:dyDescent="0.3">
      <c r="A37" t="s">
        <v>119</v>
      </c>
      <c r="B37" s="3">
        <f>$E34*B34+$E33*B33+$E32*B32+$E35*B35+$E36*B36</f>
        <v>0.47589999999999999</v>
      </c>
      <c r="C37" s="3">
        <f>$E34*C34+$E33*C33+$E32*C32+$E35*C35+$E36*C36</f>
        <v>0.48720000000000002</v>
      </c>
      <c r="D37" s="3">
        <f t="shared" si="1"/>
        <v>3.6899999999999988E-2</v>
      </c>
      <c r="E37" s="3">
        <f>E34+E33+E32+E35+E36</f>
        <v>1</v>
      </c>
    </row>
    <row r="38" spans="1:5" x14ac:dyDescent="0.3">
      <c r="D38" s="3"/>
    </row>
    <row r="39" spans="1:5" ht="15.6" x14ac:dyDescent="0.3">
      <c r="A39" s="2" t="s">
        <v>18</v>
      </c>
      <c r="B39" s="7" t="s">
        <v>131</v>
      </c>
      <c r="C39" s="7" t="s">
        <v>130</v>
      </c>
      <c r="D39" s="3"/>
      <c r="E39" s="7" t="s">
        <v>118</v>
      </c>
    </row>
    <row r="40" spans="1:5" x14ac:dyDescent="0.3">
      <c r="A40" t="s">
        <v>19</v>
      </c>
      <c r="B40" s="3">
        <v>0.44</v>
      </c>
      <c r="C40" s="3">
        <v>0.52</v>
      </c>
      <c r="D40" s="3">
        <f t="shared" si="1"/>
        <v>4.0000000000000036E-2</v>
      </c>
      <c r="E40" s="3">
        <v>0.35</v>
      </c>
    </row>
    <row r="41" spans="1:5" x14ac:dyDescent="0.3">
      <c r="A41" t="s">
        <v>20</v>
      </c>
      <c r="B41" s="3">
        <v>0.4</v>
      </c>
      <c r="C41" s="3">
        <v>0.56999999999999995</v>
      </c>
      <c r="D41" s="3">
        <f t="shared" si="1"/>
        <v>3.0000000000000027E-2</v>
      </c>
      <c r="E41" s="3">
        <v>0.46</v>
      </c>
    </row>
    <row r="42" spans="1:5" x14ac:dyDescent="0.3">
      <c r="A42" t="s">
        <v>119</v>
      </c>
      <c r="B42" s="3">
        <f>($E40*B40+$E41*B41)/$E42</f>
        <v>0.41728395061728396</v>
      </c>
      <c r="C42" s="3">
        <f>($E40*C40+$E41*C41)/$E42</f>
        <v>0.54839506172839503</v>
      </c>
      <c r="D42" s="3">
        <f t="shared" si="1"/>
        <v>3.4320987654321011E-2</v>
      </c>
      <c r="E42" s="3">
        <f>E40+E41</f>
        <v>0.81</v>
      </c>
    </row>
    <row r="43" spans="1:5" x14ac:dyDescent="0.3">
      <c r="D43" s="3"/>
    </row>
    <row r="44" spans="1:5" ht="15.6" x14ac:dyDescent="0.3">
      <c r="A44" s="2" t="s">
        <v>34</v>
      </c>
      <c r="B44" s="7" t="s">
        <v>131</v>
      </c>
      <c r="C44" s="7" t="s">
        <v>130</v>
      </c>
      <c r="D44" s="3"/>
      <c r="E44" s="7" t="s">
        <v>118</v>
      </c>
    </row>
    <row r="45" spans="1:5" x14ac:dyDescent="0.3">
      <c r="A45" t="s">
        <v>35</v>
      </c>
      <c r="B45" s="3">
        <v>0.86</v>
      </c>
      <c r="C45" s="3">
        <v>0.11</v>
      </c>
      <c r="D45" s="3">
        <f t="shared" si="1"/>
        <v>3.0000000000000013E-2</v>
      </c>
      <c r="E45" s="3">
        <v>0.39</v>
      </c>
    </row>
    <row r="46" spans="1:5" x14ac:dyDescent="0.3">
      <c r="A46" t="s">
        <v>36</v>
      </c>
      <c r="B46" s="3">
        <v>0.08</v>
      </c>
      <c r="C46" s="3">
        <v>0.91</v>
      </c>
      <c r="D46" s="3">
        <f t="shared" si="1"/>
        <v>1.0000000000000009E-2</v>
      </c>
      <c r="E46" s="8">
        <v>0.34</v>
      </c>
    </row>
    <row r="47" spans="1:5" x14ac:dyDescent="0.3">
      <c r="A47" t="s">
        <v>37</v>
      </c>
      <c r="B47" s="3">
        <v>0.45</v>
      </c>
      <c r="C47" s="3">
        <v>0.47</v>
      </c>
      <c r="D47" s="3">
        <f t="shared" si="1"/>
        <v>8.0000000000000071E-2</v>
      </c>
      <c r="E47" s="3">
        <v>0.27</v>
      </c>
    </row>
    <row r="48" spans="1:5" x14ac:dyDescent="0.3">
      <c r="A48" t="s">
        <v>119</v>
      </c>
      <c r="B48" s="3">
        <f>$E45*B45+$E46*B46+$E47*B47</f>
        <v>0.48410000000000003</v>
      </c>
      <c r="C48" s="3">
        <f>$E45*C45+$E46*C46+$E47*C47</f>
        <v>0.47920000000000001</v>
      </c>
      <c r="D48" s="3">
        <f t="shared" si="1"/>
        <v>3.670000000000001E-2</v>
      </c>
      <c r="E48" s="3">
        <f>E45+E46+E47</f>
        <v>1</v>
      </c>
    </row>
    <row r="49" spans="1:5" x14ac:dyDescent="0.3">
      <c r="D49" s="3"/>
    </row>
    <row r="50" spans="1:5" ht="15.6" x14ac:dyDescent="0.3">
      <c r="A50" s="2" t="s">
        <v>42</v>
      </c>
      <c r="B50" s="7" t="s">
        <v>131</v>
      </c>
      <c r="C50" s="7" t="s">
        <v>130</v>
      </c>
      <c r="D50" s="3"/>
      <c r="E50" s="7" t="s">
        <v>118</v>
      </c>
    </row>
    <row r="51" spans="1:5" x14ac:dyDescent="0.3">
      <c r="A51" t="s">
        <v>43</v>
      </c>
      <c r="B51" s="3">
        <v>0.42</v>
      </c>
      <c r="C51" s="3">
        <v>0.56000000000000005</v>
      </c>
      <c r="D51" s="3">
        <f t="shared" si="1"/>
        <v>2.0000000000000018E-2</v>
      </c>
      <c r="E51" s="3">
        <v>0.55000000000000004</v>
      </c>
    </row>
    <row r="52" spans="1:5" x14ac:dyDescent="0.3">
      <c r="A52" t="s">
        <v>44</v>
      </c>
      <c r="B52" s="3">
        <v>0.49</v>
      </c>
      <c r="C52" s="3">
        <v>0.47</v>
      </c>
      <c r="D52" s="3">
        <f t="shared" si="1"/>
        <v>4.0000000000000036E-2</v>
      </c>
      <c r="E52" s="3">
        <v>0.26</v>
      </c>
    </row>
    <row r="53" spans="1:5" x14ac:dyDescent="0.3">
      <c r="A53" t="s">
        <v>45</v>
      </c>
      <c r="B53" s="3">
        <v>0.79</v>
      </c>
      <c r="C53" s="3">
        <v>0.19</v>
      </c>
      <c r="D53" s="3">
        <f t="shared" si="1"/>
        <v>1.9999999999999962E-2</v>
      </c>
      <c r="E53" s="3">
        <v>0.04</v>
      </c>
    </row>
    <row r="54" spans="1:5" x14ac:dyDescent="0.3">
      <c r="A54" t="s">
        <v>46</v>
      </c>
      <c r="B54" s="3">
        <v>0.62</v>
      </c>
      <c r="C54" s="3">
        <v>0.28000000000000003</v>
      </c>
      <c r="D54" s="3">
        <f t="shared" si="1"/>
        <v>9.9999999999999978E-2</v>
      </c>
      <c r="E54" s="3">
        <v>0.06</v>
      </c>
    </row>
    <row r="55" spans="1:5" x14ac:dyDescent="0.3">
      <c r="A55" t="s">
        <v>47</v>
      </c>
      <c r="B55" s="3">
        <v>0.6</v>
      </c>
      <c r="C55" s="3">
        <v>0.31</v>
      </c>
      <c r="D55" s="3">
        <f t="shared" si="1"/>
        <v>9.0000000000000024E-2</v>
      </c>
      <c r="E55" s="3">
        <v>0.09</v>
      </c>
    </row>
    <row r="56" spans="1:5" x14ac:dyDescent="0.3">
      <c r="A56" t="s">
        <v>119</v>
      </c>
      <c r="B56" s="3">
        <f>$E51*B51+$E52*B52+$E53*B53+$E54*B54+$E55*B55</f>
        <v>0.48120000000000007</v>
      </c>
      <c r="C56" s="3">
        <f>$E51*C51+$E52*C52+$E53*C53+$E54*C54+$E55*C55</f>
        <v>0.48249999999999998</v>
      </c>
      <c r="D56" s="3">
        <f t="shared" si="1"/>
        <v>3.6299999999999943E-2</v>
      </c>
      <c r="E56" s="3">
        <f>E51+E52+E53+E54+E55</f>
        <v>1.0000000000000002</v>
      </c>
    </row>
    <row r="57" spans="1:5" x14ac:dyDescent="0.3">
      <c r="D57" s="3"/>
    </row>
    <row r="58" spans="1:5" ht="15.6" x14ac:dyDescent="0.3">
      <c r="A58" s="2" t="s">
        <v>56</v>
      </c>
      <c r="B58" s="7" t="s">
        <v>131</v>
      </c>
      <c r="C58" s="7" t="s">
        <v>130</v>
      </c>
      <c r="D58" s="3"/>
      <c r="E58" s="7" t="s">
        <v>118</v>
      </c>
    </row>
    <row r="59" spans="1:5" x14ac:dyDescent="0.3">
      <c r="A59" t="s">
        <v>49</v>
      </c>
      <c r="B59" s="3">
        <v>0.7</v>
      </c>
      <c r="C59" s="3">
        <v>0.25</v>
      </c>
      <c r="D59" s="3">
        <f t="shared" si="1"/>
        <v>5.0000000000000044E-2</v>
      </c>
      <c r="E59" s="8">
        <v>4.4999999999999998E-2</v>
      </c>
    </row>
    <row r="60" spans="1:5" x14ac:dyDescent="0.3">
      <c r="A60" t="s">
        <v>50</v>
      </c>
      <c r="B60" s="3">
        <v>0.47</v>
      </c>
      <c r="C60" s="3">
        <v>0.5</v>
      </c>
      <c r="D60" s="3">
        <f t="shared" si="1"/>
        <v>3.0000000000000027E-2</v>
      </c>
      <c r="E60" s="8">
        <v>0.95499999999999996</v>
      </c>
    </row>
    <row r="61" spans="1:5" x14ac:dyDescent="0.3">
      <c r="A61" t="s">
        <v>119</v>
      </c>
      <c r="B61" s="3">
        <f>$E59*B59+$E60*B60</f>
        <v>0.48034999999999994</v>
      </c>
      <c r="C61" s="3">
        <f>$E59*C59+$E60*C60</f>
        <v>0.48874999999999996</v>
      </c>
      <c r="D61" s="3">
        <f t="shared" si="1"/>
        <v>3.0900000000000094E-2</v>
      </c>
      <c r="E61" s="3">
        <f>E59+E60</f>
        <v>1</v>
      </c>
    </row>
    <row r="62" spans="1:5" x14ac:dyDescent="0.3">
      <c r="A62" s="1"/>
      <c r="D62" s="3"/>
    </row>
    <row r="63" spans="1:5" x14ac:dyDescent="0.3">
      <c r="A63" s="1"/>
      <c r="D63" s="3"/>
    </row>
    <row r="64" spans="1:5" x14ac:dyDescent="0.3">
      <c r="A64" s="1"/>
    </row>
  </sheetData>
  <hyperlinks>
    <hyperlink ref="A2" r:id="rId1"/>
  </hyperlinks>
  <pageMargins left="0.7" right="0.7" top="0.75" bottom="0.75" header="0.3" footer="0.3"/>
  <pageSetup paperSize="9" orientation="portrait" horizontalDpi="4294967292" verticalDpi="4294967292" r:id="rId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0"/>
  <sheetViews>
    <sheetView zoomScale="150" zoomScaleNormal="150" zoomScalePageLayoutView="150" workbookViewId="0">
      <selection activeCell="A4" sqref="A4"/>
    </sheetView>
  </sheetViews>
  <sheetFormatPr baseColWidth="10" defaultRowHeight="14.4" x14ac:dyDescent="0.3"/>
  <cols>
    <col min="1" max="1" width="23.77734375" customWidth="1"/>
  </cols>
  <sheetData>
    <row r="1" spans="1:5" x14ac:dyDescent="0.3">
      <c r="A1" s="6" t="s">
        <v>122</v>
      </c>
    </row>
    <row r="2" spans="1:5" x14ac:dyDescent="0.3">
      <c r="A2" s="9" t="s">
        <v>120</v>
      </c>
    </row>
    <row r="3" spans="1:5" x14ac:dyDescent="0.3">
      <c r="A3" s="10" t="s">
        <v>141</v>
      </c>
    </row>
    <row r="4" spans="1:5" x14ac:dyDescent="0.3">
      <c r="A4" s="10"/>
    </row>
    <row r="5" spans="1:5" x14ac:dyDescent="0.3">
      <c r="A5" s="10"/>
    </row>
    <row r="7" spans="1:5" x14ac:dyDescent="0.3">
      <c r="B7" s="6" t="s">
        <v>158</v>
      </c>
    </row>
    <row r="8" spans="1:5" ht="15.6" x14ac:dyDescent="0.3">
      <c r="A8" s="19" t="s">
        <v>121</v>
      </c>
      <c r="B8" s="7" t="s">
        <v>132</v>
      </c>
      <c r="C8" s="7" t="s">
        <v>133</v>
      </c>
      <c r="D8" s="7" t="s">
        <v>7</v>
      </c>
      <c r="E8" s="7" t="s">
        <v>118</v>
      </c>
    </row>
    <row r="9" spans="1:5" x14ac:dyDescent="0.3">
      <c r="A9" t="s">
        <v>0</v>
      </c>
      <c r="B9" s="3">
        <v>0.43</v>
      </c>
      <c r="C9" s="3">
        <v>0.44</v>
      </c>
      <c r="D9" s="3">
        <f t="shared" ref="D9:D11" si="0">1-B9-C9</f>
        <v>0.13000000000000006</v>
      </c>
      <c r="E9" s="3">
        <v>0.48</v>
      </c>
    </row>
    <row r="10" spans="1:5" x14ac:dyDescent="0.3">
      <c r="A10" t="s">
        <v>1</v>
      </c>
      <c r="B10" s="3">
        <v>0.54</v>
      </c>
      <c r="C10" s="3">
        <v>0.38</v>
      </c>
      <c r="D10" s="3">
        <f t="shared" si="0"/>
        <v>7.999999999999996E-2</v>
      </c>
      <c r="E10" s="3">
        <v>0.52</v>
      </c>
    </row>
    <row r="11" spans="1:5" x14ac:dyDescent="0.3">
      <c r="A11" t="s">
        <v>119</v>
      </c>
      <c r="B11" s="3">
        <f>$E9*B9+$E10*B10</f>
        <v>0.48720000000000008</v>
      </c>
      <c r="C11" s="3">
        <f>$E9*C9+$E10*C10</f>
        <v>0.4088</v>
      </c>
      <c r="D11" s="3">
        <f t="shared" si="0"/>
        <v>0.10399999999999993</v>
      </c>
      <c r="E11" s="3">
        <f>E9+E10</f>
        <v>1</v>
      </c>
    </row>
    <row r="12" spans="1:5" x14ac:dyDescent="0.3">
      <c r="A12" t="s">
        <v>151</v>
      </c>
      <c r="B12" s="3">
        <f>B13/$E13</f>
        <v>0.49235276551339668</v>
      </c>
      <c r="C12" s="3">
        <f>C13/$E13</f>
        <v>0.40714463689921759</v>
      </c>
      <c r="D12" s="3">
        <f>1-B12-C12</f>
        <v>0.10050259758738572</v>
      </c>
      <c r="E12" s="3">
        <f>E13/$E13</f>
        <v>1</v>
      </c>
    </row>
    <row r="13" spans="1:5" x14ac:dyDescent="0.3">
      <c r="B13" s="20">
        <v>47402357</v>
      </c>
      <c r="C13" s="21">
        <v>39198755</v>
      </c>
      <c r="D13" s="27">
        <f>E13-C13-B13</f>
        <v>9676111</v>
      </c>
      <c r="E13" s="21">
        <v>96277223</v>
      </c>
    </row>
    <row r="14" spans="1:5" x14ac:dyDescent="0.3">
      <c r="A14" s="1"/>
      <c r="D14" s="18"/>
    </row>
    <row r="15" spans="1:5" ht="15.6" x14ac:dyDescent="0.3">
      <c r="A15" s="2" t="s">
        <v>2</v>
      </c>
      <c r="B15" s="7" t="s">
        <v>132</v>
      </c>
      <c r="C15" s="7" t="s">
        <v>133</v>
      </c>
      <c r="D15" s="7"/>
      <c r="E15" s="7" t="s">
        <v>118</v>
      </c>
    </row>
    <row r="16" spans="1:5" x14ac:dyDescent="0.3">
      <c r="A16" t="s">
        <v>3</v>
      </c>
      <c r="B16" s="3">
        <v>0.43</v>
      </c>
      <c r="C16" s="3">
        <v>0.46</v>
      </c>
      <c r="D16" s="3">
        <f t="shared" ref="D16:D60" si="1">1-B16-C16</f>
        <v>0.11000000000000004</v>
      </c>
      <c r="E16" s="3">
        <v>0.83</v>
      </c>
    </row>
    <row r="17" spans="1:5" x14ac:dyDescent="0.3">
      <c r="A17" t="s">
        <v>4</v>
      </c>
      <c r="B17" s="3">
        <v>0.84</v>
      </c>
      <c r="C17" s="3">
        <v>0.12</v>
      </c>
      <c r="D17" s="3">
        <f t="shared" si="1"/>
        <v>4.0000000000000036E-2</v>
      </c>
      <c r="E17" s="3">
        <v>0.1</v>
      </c>
    </row>
    <row r="18" spans="1:5" x14ac:dyDescent="0.3">
      <c r="A18" t="s">
        <v>5</v>
      </c>
      <c r="B18" s="3">
        <v>0.72</v>
      </c>
      <c r="C18" s="3">
        <v>0.21</v>
      </c>
      <c r="D18" s="3">
        <f t="shared" si="1"/>
        <v>7.0000000000000034E-2</v>
      </c>
      <c r="E18" s="3">
        <v>0.05</v>
      </c>
    </row>
    <row r="19" spans="1:5" x14ac:dyDescent="0.3">
      <c r="A19" t="s">
        <v>6</v>
      </c>
      <c r="B19" s="3">
        <v>0.43</v>
      </c>
      <c r="C19" s="3">
        <v>0.48</v>
      </c>
      <c r="D19" s="3">
        <f t="shared" si="1"/>
        <v>9.000000000000008E-2</v>
      </c>
      <c r="E19" s="3">
        <v>0.01</v>
      </c>
    </row>
    <row r="20" spans="1:5" x14ac:dyDescent="0.3">
      <c r="A20" t="s">
        <v>7</v>
      </c>
      <c r="B20" s="3">
        <v>0.64</v>
      </c>
      <c r="C20" s="3">
        <v>0.21</v>
      </c>
      <c r="D20" s="3">
        <f t="shared" si="1"/>
        <v>0.15</v>
      </c>
      <c r="E20" s="3">
        <v>0.01</v>
      </c>
    </row>
    <row r="21" spans="1:5" x14ac:dyDescent="0.3">
      <c r="A21" t="s">
        <v>119</v>
      </c>
      <c r="B21" s="3">
        <f>$E18*B18+$E17*B17+$E16*B16+$E19*B19+$E20*B20</f>
        <v>0.48760000000000003</v>
      </c>
      <c r="C21" s="3">
        <f>$E18*C18+$E17*C17+$E16*C16+$E19*C19+$E20*C20</f>
        <v>0.41120000000000001</v>
      </c>
      <c r="D21" s="3">
        <f t="shared" si="1"/>
        <v>0.10119999999999996</v>
      </c>
      <c r="E21" s="3">
        <f>E18+E17+E16+E19+E20</f>
        <v>1</v>
      </c>
    </row>
    <row r="22" spans="1:5" x14ac:dyDescent="0.3">
      <c r="D22" s="3"/>
    </row>
    <row r="23" spans="1:5" ht="15.6" x14ac:dyDescent="0.3">
      <c r="A23" s="2" t="s">
        <v>8</v>
      </c>
      <c r="B23" s="7" t="s">
        <v>132</v>
      </c>
      <c r="C23" s="7" t="s">
        <v>133</v>
      </c>
      <c r="D23" s="3"/>
      <c r="E23" s="7" t="s">
        <v>118</v>
      </c>
    </row>
    <row r="24" spans="1:5" x14ac:dyDescent="0.3">
      <c r="A24" t="s">
        <v>9</v>
      </c>
      <c r="B24" s="3">
        <v>0.53</v>
      </c>
      <c r="C24" s="3">
        <v>0.34</v>
      </c>
      <c r="D24" s="3">
        <f t="shared" si="1"/>
        <v>0.12999999999999995</v>
      </c>
      <c r="E24" s="3">
        <v>0.17</v>
      </c>
    </row>
    <row r="25" spans="1:5" x14ac:dyDescent="0.3">
      <c r="A25" t="s">
        <v>10</v>
      </c>
      <c r="B25" s="3">
        <v>0.48</v>
      </c>
      <c r="C25" s="3">
        <v>0.41</v>
      </c>
      <c r="D25" s="3">
        <f t="shared" si="1"/>
        <v>0.11000000000000004</v>
      </c>
      <c r="E25" s="3">
        <v>0.33</v>
      </c>
    </row>
    <row r="26" spans="1:5" x14ac:dyDescent="0.3">
      <c r="A26" t="s">
        <v>11</v>
      </c>
      <c r="B26" s="3">
        <v>0.48</v>
      </c>
      <c r="C26" s="3">
        <v>0.42</v>
      </c>
      <c r="D26" s="3">
        <f t="shared" si="1"/>
        <v>0.10000000000000003</v>
      </c>
      <c r="E26" s="3">
        <v>0.34</v>
      </c>
    </row>
    <row r="27" spans="1:5" x14ac:dyDescent="0.3">
      <c r="A27" t="s">
        <v>12</v>
      </c>
      <c r="B27" s="3">
        <v>0.5</v>
      </c>
      <c r="C27" s="3">
        <v>0.43</v>
      </c>
      <c r="D27" s="3">
        <f t="shared" si="1"/>
        <v>7.0000000000000007E-2</v>
      </c>
      <c r="E27" s="3">
        <v>0.16</v>
      </c>
    </row>
    <row r="28" spans="1:5" x14ac:dyDescent="0.3">
      <c r="A28" t="s">
        <v>119</v>
      </c>
      <c r="B28" s="3">
        <f>$E24*B24+$E25*B25+$E26*B26+$E27*B27</f>
        <v>0.49170000000000008</v>
      </c>
      <c r="C28" s="3">
        <f>$E24*C24+$E25*C25+$E26*C26+$E27*C27</f>
        <v>0.40470000000000006</v>
      </c>
      <c r="D28" s="3">
        <f t="shared" si="1"/>
        <v>0.10359999999999991</v>
      </c>
      <c r="E28" s="3">
        <f>E24+E25+E26+E27</f>
        <v>1</v>
      </c>
    </row>
    <row r="29" spans="1:5" x14ac:dyDescent="0.3">
      <c r="D29" s="3"/>
    </row>
    <row r="30" spans="1:5" ht="15.6" x14ac:dyDescent="0.3">
      <c r="A30" s="2" t="s">
        <v>13</v>
      </c>
      <c r="B30" s="7" t="s">
        <v>132</v>
      </c>
      <c r="C30" s="7" t="s">
        <v>133</v>
      </c>
      <c r="D30" s="3"/>
      <c r="E30" s="7" t="s">
        <v>118</v>
      </c>
    </row>
    <row r="31" spans="1:5" x14ac:dyDescent="0.3">
      <c r="A31" t="s">
        <v>17</v>
      </c>
      <c r="B31" s="3">
        <v>0.52</v>
      </c>
      <c r="C31" s="3">
        <v>0.4</v>
      </c>
      <c r="D31" s="3">
        <f t="shared" si="1"/>
        <v>7.999999999999996E-2</v>
      </c>
      <c r="E31" s="3">
        <v>0.17</v>
      </c>
    </row>
    <row r="32" spans="1:5" x14ac:dyDescent="0.3">
      <c r="A32" t="s">
        <v>16</v>
      </c>
      <c r="B32" s="3">
        <v>0.44</v>
      </c>
      <c r="C32" s="3">
        <v>0.46</v>
      </c>
      <c r="D32" s="3">
        <f t="shared" si="1"/>
        <v>0.10000000000000003</v>
      </c>
      <c r="E32" s="3">
        <v>0.26</v>
      </c>
    </row>
    <row r="33" spans="1:5" x14ac:dyDescent="0.3">
      <c r="A33" t="s">
        <v>15</v>
      </c>
      <c r="B33" s="3">
        <v>0.48</v>
      </c>
      <c r="C33" s="3">
        <v>0.4</v>
      </c>
      <c r="D33" s="3">
        <f t="shared" si="1"/>
        <v>0.12</v>
      </c>
      <c r="E33" s="3">
        <v>0.27</v>
      </c>
    </row>
    <row r="34" spans="1:5" x14ac:dyDescent="0.3">
      <c r="A34" t="s">
        <v>123</v>
      </c>
      <c r="B34" s="3">
        <v>0.51</v>
      </c>
      <c r="C34" s="3">
        <v>0.35</v>
      </c>
      <c r="D34" s="3">
        <f t="shared" si="1"/>
        <v>0.14000000000000001</v>
      </c>
      <c r="E34" s="3">
        <v>0.24</v>
      </c>
    </row>
    <row r="35" spans="1:5" x14ac:dyDescent="0.3">
      <c r="A35" t="s">
        <v>124</v>
      </c>
      <c r="B35" s="3">
        <v>0.59</v>
      </c>
      <c r="C35" s="3">
        <v>0.28000000000000003</v>
      </c>
      <c r="D35" s="3">
        <f t="shared" si="1"/>
        <v>0.13</v>
      </c>
      <c r="E35" s="3">
        <v>0.06</v>
      </c>
    </row>
    <row r="36" spans="1:5" x14ac:dyDescent="0.3">
      <c r="A36" t="s">
        <v>119</v>
      </c>
      <c r="B36" s="3">
        <f>$E33*B33+$E32*B32+$E31*B31+$E34*B34+$E35*B35</f>
        <v>0.49020000000000002</v>
      </c>
      <c r="C36" s="3">
        <f>$E33*C33+$E32*C32+$E31*C31+$E34*C34+$E35*C35</f>
        <v>0.39640000000000003</v>
      </c>
      <c r="D36" s="3">
        <f t="shared" si="1"/>
        <v>0.1134</v>
      </c>
      <c r="E36" s="3">
        <f>E33+E32+E31+E34+E35</f>
        <v>1</v>
      </c>
    </row>
    <row r="37" spans="1:5" x14ac:dyDescent="0.3">
      <c r="D37" s="3"/>
    </row>
    <row r="38" spans="1:5" ht="15.6" x14ac:dyDescent="0.3">
      <c r="A38" s="2" t="s">
        <v>18</v>
      </c>
      <c r="B38" s="7" t="s">
        <v>132</v>
      </c>
      <c r="C38" s="7" t="s">
        <v>133</v>
      </c>
      <c r="D38" s="3"/>
      <c r="E38" s="7" t="s">
        <v>118</v>
      </c>
    </row>
    <row r="39" spans="1:5" x14ac:dyDescent="0.3">
      <c r="A39" t="s">
        <v>19</v>
      </c>
      <c r="B39" s="3">
        <v>0.43</v>
      </c>
      <c r="C39" s="3">
        <v>0.47</v>
      </c>
      <c r="D39" s="3">
        <f t="shared" si="1"/>
        <v>0.10000000000000009</v>
      </c>
      <c r="E39" s="3">
        <v>0.37</v>
      </c>
    </row>
    <row r="40" spans="1:5" x14ac:dyDescent="0.3">
      <c r="A40" t="s">
        <v>20</v>
      </c>
      <c r="B40" s="3">
        <v>0.44</v>
      </c>
      <c r="C40" s="3">
        <v>0.43</v>
      </c>
      <c r="D40" s="3">
        <f t="shared" si="1"/>
        <v>0.13000000000000006</v>
      </c>
      <c r="E40" s="3">
        <v>0.46</v>
      </c>
    </row>
    <row r="41" spans="1:5" x14ac:dyDescent="0.3">
      <c r="A41" t="s">
        <v>119</v>
      </c>
      <c r="B41" s="3">
        <f>($E39*B39+$E40*B40)/$E41</f>
        <v>0.43554216867469875</v>
      </c>
      <c r="C41" s="3">
        <f>($E39*C39+$E40*C40)/$E41</f>
        <v>0.44783132530120484</v>
      </c>
      <c r="D41" s="3">
        <f t="shared" si="1"/>
        <v>0.11662650602409641</v>
      </c>
      <c r="E41" s="3">
        <f>E39+E40</f>
        <v>0.83000000000000007</v>
      </c>
    </row>
    <row r="42" spans="1:5" x14ac:dyDescent="0.3">
      <c r="D42" s="3"/>
    </row>
    <row r="43" spans="1:5" ht="15.6" x14ac:dyDescent="0.3">
      <c r="A43" s="2" t="s">
        <v>34</v>
      </c>
      <c r="B43" s="7" t="s">
        <v>132</v>
      </c>
      <c r="C43" s="7" t="s">
        <v>133</v>
      </c>
      <c r="D43" s="3"/>
      <c r="E43" s="7" t="s">
        <v>118</v>
      </c>
    </row>
    <row r="44" spans="1:5" x14ac:dyDescent="0.3">
      <c r="A44" t="s">
        <v>35</v>
      </c>
      <c r="B44" s="3">
        <v>0.84</v>
      </c>
      <c r="C44" s="3">
        <v>0.1</v>
      </c>
      <c r="D44" s="3">
        <f t="shared" si="1"/>
        <v>6.0000000000000026E-2</v>
      </c>
      <c r="E44" s="3">
        <v>0.39</v>
      </c>
    </row>
    <row r="45" spans="1:5" x14ac:dyDescent="0.3">
      <c r="A45" t="s">
        <v>36</v>
      </c>
      <c r="B45" s="3">
        <v>0.13</v>
      </c>
      <c r="C45" s="3">
        <v>0.8</v>
      </c>
      <c r="D45" s="3">
        <f t="shared" si="1"/>
        <v>6.9999999999999951E-2</v>
      </c>
      <c r="E45" s="3">
        <v>0.35</v>
      </c>
    </row>
    <row r="46" spans="1:5" x14ac:dyDescent="0.3">
      <c r="A46" t="s">
        <v>37</v>
      </c>
      <c r="B46" s="3">
        <v>0.43</v>
      </c>
      <c r="C46" s="3">
        <v>0.35</v>
      </c>
      <c r="D46" s="3">
        <f t="shared" si="1"/>
        <v>0.22000000000000008</v>
      </c>
      <c r="E46" s="3">
        <v>0.26</v>
      </c>
    </row>
    <row r="47" spans="1:5" x14ac:dyDescent="0.3">
      <c r="A47" t="s">
        <v>119</v>
      </c>
      <c r="B47" s="3">
        <f>$E44*B44+$E45*B45+$E46*B46</f>
        <v>0.4849</v>
      </c>
      <c r="C47" s="3">
        <f>$E44*C44+$E45*C45+$E46*C46</f>
        <v>0.40999999999999992</v>
      </c>
      <c r="D47" s="3">
        <f t="shared" si="1"/>
        <v>0.10510000000000008</v>
      </c>
      <c r="E47" s="3">
        <f>E44+E45+E46</f>
        <v>1</v>
      </c>
    </row>
    <row r="48" spans="1:5" x14ac:dyDescent="0.3">
      <c r="D48" s="3"/>
    </row>
    <row r="49" spans="1:5" ht="15.6" x14ac:dyDescent="0.3">
      <c r="A49" s="2" t="s">
        <v>42</v>
      </c>
      <c r="B49" s="7" t="s">
        <v>132</v>
      </c>
      <c r="C49" s="7" t="s">
        <v>133</v>
      </c>
      <c r="D49" s="3"/>
      <c r="E49" s="7" t="s">
        <v>118</v>
      </c>
    </row>
    <row r="50" spans="1:5" x14ac:dyDescent="0.3">
      <c r="A50" t="s">
        <v>43</v>
      </c>
      <c r="B50" s="3">
        <v>0.42</v>
      </c>
      <c r="C50" s="3">
        <v>0.47</v>
      </c>
      <c r="D50" s="3">
        <f t="shared" si="1"/>
        <v>0.1100000000000001</v>
      </c>
      <c r="E50" s="3">
        <v>0.55000000000000004</v>
      </c>
    </row>
    <row r="51" spans="1:5" x14ac:dyDescent="0.3">
      <c r="A51" t="s">
        <v>44</v>
      </c>
      <c r="B51" s="3">
        <v>0.53</v>
      </c>
      <c r="C51" s="3">
        <v>0.37</v>
      </c>
      <c r="D51" s="3">
        <f t="shared" si="1"/>
        <v>9.9999999999999978E-2</v>
      </c>
      <c r="E51" s="3">
        <v>0.28999999999999998</v>
      </c>
    </row>
    <row r="52" spans="1:5" x14ac:dyDescent="0.3">
      <c r="A52" t="s">
        <v>45</v>
      </c>
      <c r="B52" s="3">
        <v>0.78</v>
      </c>
      <c r="C52" s="3">
        <v>0.16</v>
      </c>
      <c r="D52" s="3">
        <f t="shared" si="1"/>
        <v>5.999999999999997E-2</v>
      </c>
      <c r="E52" s="3">
        <v>0.03</v>
      </c>
    </row>
    <row r="53" spans="1:5" x14ac:dyDescent="0.3">
      <c r="A53" t="s">
        <v>46</v>
      </c>
      <c r="B53" s="3">
        <v>0.6</v>
      </c>
      <c r="C53" s="3">
        <v>0.23</v>
      </c>
      <c r="D53" s="3">
        <f t="shared" si="1"/>
        <v>0.17</v>
      </c>
      <c r="E53" s="3">
        <v>0.06</v>
      </c>
    </row>
    <row r="54" spans="1:5" x14ac:dyDescent="0.3">
      <c r="A54" t="s">
        <v>47</v>
      </c>
      <c r="B54" s="3">
        <v>0.59</v>
      </c>
      <c r="C54" s="3">
        <v>0.23</v>
      </c>
      <c r="D54" s="3">
        <f t="shared" si="1"/>
        <v>0.18000000000000002</v>
      </c>
      <c r="E54" s="3">
        <v>7.0000000000000007E-2</v>
      </c>
    </row>
    <row r="55" spans="1:5" x14ac:dyDescent="0.3">
      <c r="A55" t="s">
        <v>119</v>
      </c>
      <c r="B55" s="3">
        <f>$E50*B50+$E51*B51+$E52*B52+$E53*B53+$E54*B54</f>
        <v>0.4854</v>
      </c>
      <c r="C55" s="3">
        <f>$E50*C50+$E51*C51+$E52*C52+$E53*C53+$E54*C54</f>
        <v>0.40050000000000002</v>
      </c>
      <c r="D55" s="3">
        <f t="shared" si="1"/>
        <v>0.11409999999999992</v>
      </c>
      <c r="E55" s="3">
        <f>E50+E51+E52+E53+E54</f>
        <v>1.0000000000000002</v>
      </c>
    </row>
    <row r="56" spans="1:5" x14ac:dyDescent="0.3">
      <c r="D56" s="3"/>
    </row>
    <row r="57" spans="1:5" ht="15.6" x14ac:dyDescent="0.3">
      <c r="A57" s="2" t="s">
        <v>56</v>
      </c>
      <c r="B57" s="7" t="s">
        <v>132</v>
      </c>
      <c r="C57" s="7" t="s">
        <v>133</v>
      </c>
      <c r="D57" s="3"/>
      <c r="E57" s="7" t="s">
        <v>118</v>
      </c>
    </row>
    <row r="58" spans="1:5" x14ac:dyDescent="0.3">
      <c r="A58" t="s">
        <v>49</v>
      </c>
      <c r="B58" s="3">
        <v>0.66</v>
      </c>
      <c r="C58" s="3">
        <v>0.23</v>
      </c>
      <c r="D58" s="3">
        <f t="shared" si="1"/>
        <v>0.10999999999999996</v>
      </c>
      <c r="E58" s="3">
        <v>0.05</v>
      </c>
    </row>
    <row r="59" spans="1:5" x14ac:dyDescent="0.3">
      <c r="A59" t="s">
        <v>50</v>
      </c>
      <c r="B59" s="3">
        <v>0.47</v>
      </c>
      <c r="C59" s="3">
        <v>0.43</v>
      </c>
      <c r="D59" s="3">
        <f t="shared" si="1"/>
        <v>0.10000000000000003</v>
      </c>
      <c r="E59" s="3">
        <v>0.95</v>
      </c>
    </row>
    <row r="60" spans="1:5" x14ac:dyDescent="0.3">
      <c r="A60" t="s">
        <v>119</v>
      </c>
      <c r="B60" s="3">
        <f>$E58*B58+$E59*B59</f>
        <v>0.47949999999999993</v>
      </c>
      <c r="C60" s="3">
        <f>$E58*C58+$E59*C59</f>
        <v>0.42</v>
      </c>
      <c r="D60" s="3">
        <f t="shared" si="1"/>
        <v>0.10050000000000009</v>
      </c>
      <c r="E60" s="3">
        <f>E58+E59</f>
        <v>1</v>
      </c>
    </row>
  </sheetData>
  <hyperlinks>
    <hyperlink ref="A2" r:id="rId1"/>
  </hyperlinks>
  <pageMargins left="0.7" right="0.7" top="0.75" bottom="0.75" header="0.3" footer="0.3"/>
  <pageSetup paperSize="9" orientation="portrait" horizontalDpi="4294967292" verticalDpi="4294967292" r:id="rId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0"/>
  <sheetViews>
    <sheetView zoomScale="150" zoomScaleNormal="150" zoomScalePageLayoutView="150" workbookViewId="0">
      <selection activeCell="A5" sqref="A5"/>
    </sheetView>
  </sheetViews>
  <sheetFormatPr baseColWidth="10" defaultRowHeight="14.4" x14ac:dyDescent="0.3"/>
  <cols>
    <col min="1" max="1" width="21.77734375" customWidth="1"/>
  </cols>
  <sheetData>
    <row r="1" spans="1:5" x14ac:dyDescent="0.3">
      <c r="A1" s="6" t="s">
        <v>122</v>
      </c>
    </row>
    <row r="2" spans="1:5" x14ac:dyDescent="0.3">
      <c r="A2" s="9" t="s">
        <v>120</v>
      </c>
    </row>
    <row r="3" spans="1:5" x14ac:dyDescent="0.3">
      <c r="A3" s="10" t="s">
        <v>141</v>
      </c>
    </row>
    <row r="4" spans="1:5" x14ac:dyDescent="0.3">
      <c r="A4" s="10"/>
    </row>
    <row r="5" spans="1:5" x14ac:dyDescent="0.3">
      <c r="A5" s="10"/>
    </row>
    <row r="7" spans="1:5" x14ac:dyDescent="0.3">
      <c r="B7" s="6" t="s">
        <v>158</v>
      </c>
    </row>
    <row r="8" spans="1:5" ht="15.6" x14ac:dyDescent="0.3">
      <c r="A8" s="19" t="s">
        <v>121</v>
      </c>
      <c r="B8" s="7" t="s">
        <v>132</v>
      </c>
      <c r="C8" s="7" t="s">
        <v>130</v>
      </c>
      <c r="D8" s="7" t="s">
        <v>7</v>
      </c>
      <c r="E8" s="7" t="s">
        <v>118</v>
      </c>
    </row>
    <row r="9" spans="1:5" x14ac:dyDescent="0.3">
      <c r="A9" t="s">
        <v>0</v>
      </c>
      <c r="B9" s="3">
        <v>0.41</v>
      </c>
      <c r="C9" s="3">
        <v>0.38</v>
      </c>
      <c r="D9" s="3">
        <f t="shared" ref="D9:D11" si="0">1-B9-C9</f>
        <v>0.21000000000000008</v>
      </c>
      <c r="E9" s="3">
        <v>0.47</v>
      </c>
    </row>
    <row r="10" spans="1:5" x14ac:dyDescent="0.3">
      <c r="A10" t="s">
        <v>1</v>
      </c>
      <c r="B10" s="3">
        <v>0.45</v>
      </c>
      <c r="C10" s="3">
        <v>0.37</v>
      </c>
      <c r="D10" s="3">
        <f t="shared" si="0"/>
        <v>0.18000000000000005</v>
      </c>
      <c r="E10" s="3">
        <v>0.53</v>
      </c>
    </row>
    <row r="11" spans="1:5" x14ac:dyDescent="0.3">
      <c r="A11" t="s">
        <v>119</v>
      </c>
      <c r="B11" s="3">
        <f>$E9*B9+$E10*B10</f>
        <v>0.43120000000000003</v>
      </c>
      <c r="C11" s="3">
        <f>$E9*C9+$E10*C10</f>
        <v>0.37469999999999998</v>
      </c>
      <c r="D11" s="3">
        <f t="shared" si="0"/>
        <v>0.19409999999999999</v>
      </c>
      <c r="E11" s="3">
        <f>E9+E10</f>
        <v>1</v>
      </c>
    </row>
    <row r="12" spans="1:5" x14ac:dyDescent="0.3">
      <c r="A12" t="s">
        <v>151</v>
      </c>
      <c r="B12" s="3">
        <f>B13/$E13</f>
        <v>0.43006291576843841</v>
      </c>
      <c r="C12" s="3">
        <f>C13/$E13</f>
        <v>0.37446853490486487</v>
      </c>
      <c r="D12" s="3">
        <f>1-B12-C12</f>
        <v>0.19546854932669677</v>
      </c>
      <c r="E12" s="3">
        <f>E13/$E13</f>
        <v>1</v>
      </c>
    </row>
    <row r="13" spans="1:5" x14ac:dyDescent="0.3">
      <c r="B13" s="20">
        <v>44909326</v>
      </c>
      <c r="C13" s="21">
        <v>39103882</v>
      </c>
      <c r="D13" s="27">
        <f>E13-C13-B13</f>
        <v>20411806</v>
      </c>
      <c r="E13" s="21">
        <v>104425014</v>
      </c>
    </row>
    <row r="14" spans="1:5" x14ac:dyDescent="0.3">
      <c r="A14" s="1"/>
      <c r="D14" s="18"/>
    </row>
    <row r="15" spans="1:5" ht="15.6" x14ac:dyDescent="0.3">
      <c r="A15" s="2" t="s">
        <v>2</v>
      </c>
      <c r="B15" s="7" t="s">
        <v>132</v>
      </c>
      <c r="C15" s="7" t="s">
        <v>130</v>
      </c>
      <c r="D15" s="7"/>
      <c r="E15" s="7" t="s">
        <v>118</v>
      </c>
    </row>
    <row r="16" spans="1:5" x14ac:dyDescent="0.3">
      <c r="A16" t="s">
        <v>3</v>
      </c>
      <c r="B16" s="3">
        <v>0.39</v>
      </c>
      <c r="C16" s="3">
        <v>0.4</v>
      </c>
      <c r="D16" s="3">
        <f t="shared" ref="D16:D55" si="1">1-B16-C16</f>
        <v>0.20999999999999996</v>
      </c>
      <c r="E16" s="3">
        <v>0.87</v>
      </c>
    </row>
    <row r="17" spans="1:5" x14ac:dyDescent="0.3">
      <c r="A17" t="s">
        <v>4</v>
      </c>
      <c r="B17" s="3">
        <v>0.83</v>
      </c>
      <c r="C17" s="3">
        <v>0.1</v>
      </c>
      <c r="D17" s="3">
        <f t="shared" si="1"/>
        <v>7.0000000000000034E-2</v>
      </c>
      <c r="E17" s="3">
        <v>0.08</v>
      </c>
    </row>
    <row r="18" spans="1:5" x14ac:dyDescent="0.3">
      <c r="A18" t="s">
        <v>5</v>
      </c>
      <c r="B18" s="3">
        <v>0.61</v>
      </c>
      <c r="C18" s="3">
        <v>0.25</v>
      </c>
      <c r="D18" s="3">
        <f t="shared" si="1"/>
        <v>0.14000000000000001</v>
      </c>
      <c r="E18" s="8">
        <v>0.03</v>
      </c>
    </row>
    <row r="19" spans="1:5" x14ac:dyDescent="0.3">
      <c r="A19" t="s">
        <v>6</v>
      </c>
      <c r="B19" s="3">
        <v>0.31</v>
      </c>
      <c r="C19" s="3">
        <v>0.55000000000000004</v>
      </c>
      <c r="D19" s="3">
        <f t="shared" si="1"/>
        <v>0.1399999999999999</v>
      </c>
      <c r="E19" s="3">
        <v>0.01</v>
      </c>
    </row>
    <row r="20" spans="1:5" x14ac:dyDescent="0.3">
      <c r="A20" t="s">
        <v>7</v>
      </c>
      <c r="B20" s="3">
        <v>0.56999999999999995</v>
      </c>
      <c r="C20" s="3">
        <v>0.25</v>
      </c>
      <c r="D20" s="3">
        <f t="shared" si="1"/>
        <v>0.18000000000000005</v>
      </c>
      <c r="E20" s="3">
        <v>0.01</v>
      </c>
    </row>
    <row r="21" spans="1:5" x14ac:dyDescent="0.3">
      <c r="A21" t="s">
        <v>119</v>
      </c>
      <c r="B21" s="3">
        <f>$E18*B18+$E17*B17+$E16*B16+$E19*B19+$E20*B20</f>
        <v>0.43279999999999996</v>
      </c>
      <c r="C21" s="3">
        <f>$E18*C18+$E17*C17+$E16*C16+$E19*C19+$E20*C20</f>
        <v>0.37150000000000005</v>
      </c>
      <c r="D21" s="3">
        <f t="shared" si="1"/>
        <v>0.19569999999999999</v>
      </c>
      <c r="E21" s="3">
        <f>E18+E17+E16+E19+E20</f>
        <v>1</v>
      </c>
    </row>
    <row r="22" spans="1:5" x14ac:dyDescent="0.3">
      <c r="D22" s="3"/>
    </row>
    <row r="23" spans="1:5" ht="15.6" x14ac:dyDescent="0.3">
      <c r="A23" s="2" t="s">
        <v>8</v>
      </c>
      <c r="B23" s="7" t="s">
        <v>132</v>
      </c>
      <c r="C23" s="7" t="s">
        <v>130</v>
      </c>
      <c r="D23" s="3"/>
      <c r="E23" s="7" t="s">
        <v>118</v>
      </c>
    </row>
    <row r="24" spans="1:5" x14ac:dyDescent="0.3">
      <c r="A24" t="s">
        <v>9</v>
      </c>
      <c r="B24" s="3">
        <v>0.43</v>
      </c>
      <c r="C24" s="3">
        <v>0.34</v>
      </c>
      <c r="D24" s="3">
        <f t="shared" si="1"/>
        <v>0.23000000000000004</v>
      </c>
      <c r="E24" s="3">
        <v>0.21</v>
      </c>
    </row>
    <row r="25" spans="1:5" x14ac:dyDescent="0.3">
      <c r="A25" t="s">
        <v>10</v>
      </c>
      <c r="B25" s="3">
        <v>0.41</v>
      </c>
      <c r="C25" s="3">
        <v>0.38</v>
      </c>
      <c r="D25" s="3">
        <f t="shared" si="1"/>
        <v>0.21000000000000008</v>
      </c>
      <c r="E25" s="3">
        <v>0.36</v>
      </c>
    </row>
    <row r="26" spans="1:5" x14ac:dyDescent="0.3">
      <c r="A26" t="s">
        <v>11</v>
      </c>
      <c r="B26" s="3">
        <v>0.43</v>
      </c>
      <c r="C26" s="3">
        <v>0.39</v>
      </c>
      <c r="D26" s="3">
        <f t="shared" si="1"/>
        <v>0.18000000000000005</v>
      </c>
      <c r="E26" s="3">
        <v>0.3</v>
      </c>
    </row>
    <row r="27" spans="1:5" x14ac:dyDescent="0.3">
      <c r="A27" t="s">
        <v>12</v>
      </c>
      <c r="B27" s="3">
        <v>0.5</v>
      </c>
      <c r="C27" s="3">
        <v>0.39</v>
      </c>
      <c r="D27" s="3">
        <f t="shared" si="1"/>
        <v>0.10999999999999999</v>
      </c>
      <c r="E27" s="3">
        <v>0.13</v>
      </c>
    </row>
    <row r="28" spans="1:5" x14ac:dyDescent="0.3">
      <c r="A28" t="s">
        <v>119</v>
      </c>
      <c r="B28" s="3">
        <f>$E24*B24+$E25*B25+$E26*B26+$E27*B27</f>
        <v>0.43190000000000001</v>
      </c>
      <c r="C28" s="3">
        <f>$E24*C24+$E25*C25+$E26*C26+$E27*C27</f>
        <v>0.37590000000000001</v>
      </c>
      <c r="D28" s="3">
        <f t="shared" si="1"/>
        <v>0.19220000000000004</v>
      </c>
      <c r="E28" s="3">
        <f>E24+E25+E26+E27</f>
        <v>0.99999999999999989</v>
      </c>
    </row>
    <row r="29" spans="1:5" x14ac:dyDescent="0.3">
      <c r="D29" s="3"/>
    </row>
    <row r="30" spans="1:5" ht="15.6" x14ac:dyDescent="0.3">
      <c r="A30" s="2" t="s">
        <v>13</v>
      </c>
      <c r="B30" s="7" t="s">
        <v>132</v>
      </c>
      <c r="C30" s="7" t="s">
        <v>130</v>
      </c>
      <c r="D30" s="3"/>
      <c r="E30" s="7" t="s">
        <v>118</v>
      </c>
    </row>
    <row r="31" spans="1:5" x14ac:dyDescent="0.3">
      <c r="A31" t="s">
        <v>17</v>
      </c>
      <c r="B31" s="3">
        <v>0.5</v>
      </c>
      <c r="C31" s="3">
        <v>0.36</v>
      </c>
      <c r="D31" s="3">
        <f t="shared" si="1"/>
        <v>0.14000000000000001</v>
      </c>
      <c r="E31" s="3">
        <v>0.16</v>
      </c>
    </row>
    <row r="32" spans="1:5" x14ac:dyDescent="0.3">
      <c r="A32" t="s">
        <v>16</v>
      </c>
      <c r="B32" s="3">
        <v>0.39</v>
      </c>
      <c r="C32" s="3">
        <v>0.41</v>
      </c>
      <c r="D32" s="3">
        <f t="shared" si="1"/>
        <v>0.2</v>
      </c>
      <c r="E32" s="3">
        <v>0.23</v>
      </c>
    </row>
    <row r="33" spans="1:5" x14ac:dyDescent="0.3">
      <c r="A33" t="s">
        <v>15</v>
      </c>
      <c r="B33" s="3">
        <v>0.41</v>
      </c>
      <c r="C33" s="3">
        <v>0.37</v>
      </c>
      <c r="D33" s="3">
        <f t="shared" si="1"/>
        <v>0.22000000000000008</v>
      </c>
      <c r="E33" s="3">
        <v>0.28999999999999998</v>
      </c>
    </row>
    <row r="34" spans="1:5" x14ac:dyDescent="0.3">
      <c r="A34" t="s">
        <v>123</v>
      </c>
      <c r="B34" s="3">
        <v>0.43</v>
      </c>
      <c r="C34" s="3">
        <v>0.36</v>
      </c>
      <c r="D34" s="3">
        <f t="shared" si="1"/>
        <v>0.21000000000000008</v>
      </c>
      <c r="E34" s="3">
        <v>0.25</v>
      </c>
    </row>
    <row r="35" spans="1:5" x14ac:dyDescent="0.3">
      <c r="A35" t="s">
        <v>124</v>
      </c>
      <c r="B35" s="3">
        <v>0.54</v>
      </c>
      <c r="C35" s="3">
        <v>0.28000000000000003</v>
      </c>
      <c r="D35" s="3">
        <f t="shared" si="1"/>
        <v>0.17999999999999994</v>
      </c>
      <c r="E35" s="3">
        <v>7.0000000000000007E-2</v>
      </c>
    </row>
    <row r="36" spans="1:5" x14ac:dyDescent="0.3">
      <c r="A36" t="s">
        <v>119</v>
      </c>
      <c r="B36" s="3">
        <f>$E31*B31+$E32*B32+$E33*B33+$E34*B34+$E35*B35</f>
        <v>0.43389999999999995</v>
      </c>
      <c r="C36" s="3">
        <f>$E31*C31+$E32*C32+$E33*C33+$E34*C34+$E35*C35</f>
        <v>0.36879999999999996</v>
      </c>
      <c r="D36" s="3">
        <f t="shared" si="1"/>
        <v>0.19730000000000009</v>
      </c>
      <c r="E36" s="3">
        <f>E31+E32+E33+E34+E35</f>
        <v>1</v>
      </c>
    </row>
    <row r="37" spans="1:5" x14ac:dyDescent="0.3">
      <c r="D37" s="3"/>
    </row>
    <row r="38" spans="1:5" ht="15.6" x14ac:dyDescent="0.3">
      <c r="A38" s="2" t="s">
        <v>18</v>
      </c>
      <c r="B38" s="7" t="s">
        <v>132</v>
      </c>
      <c r="C38" s="7" t="s">
        <v>130</v>
      </c>
      <c r="D38" s="3"/>
      <c r="E38" s="7" t="s">
        <v>118</v>
      </c>
    </row>
    <row r="39" spans="1:5" x14ac:dyDescent="0.3">
      <c r="A39" t="s">
        <v>19</v>
      </c>
      <c r="B39" s="3">
        <v>0.4</v>
      </c>
      <c r="C39" s="3">
        <v>0.41</v>
      </c>
      <c r="D39" s="3">
        <f t="shared" si="1"/>
        <v>0.19</v>
      </c>
      <c r="E39" s="3">
        <v>0.35</v>
      </c>
    </row>
    <row r="40" spans="1:5" x14ac:dyDescent="0.3">
      <c r="A40" t="s">
        <v>20</v>
      </c>
      <c r="B40" s="3">
        <v>0.39</v>
      </c>
      <c r="C40" s="3">
        <v>0.38</v>
      </c>
      <c r="D40" s="3">
        <f t="shared" si="1"/>
        <v>0.22999999999999998</v>
      </c>
      <c r="E40" s="3">
        <v>0.53</v>
      </c>
    </row>
    <row r="41" spans="1:5" x14ac:dyDescent="0.3">
      <c r="A41" t="s">
        <v>119</v>
      </c>
      <c r="B41" s="3">
        <f>($E39*B39+$E40*B40)/$E41</f>
        <v>0.39397727272727273</v>
      </c>
      <c r="C41" s="3">
        <f>($E39*C39+$E40*C40)/$E41</f>
        <v>0.39193181818181816</v>
      </c>
      <c r="D41" s="3">
        <f t="shared" si="1"/>
        <v>0.21409090909090905</v>
      </c>
      <c r="E41" s="3">
        <f>E39+E40</f>
        <v>0.88</v>
      </c>
    </row>
    <row r="42" spans="1:5" x14ac:dyDescent="0.3">
      <c r="D42" s="3"/>
    </row>
    <row r="43" spans="1:5" ht="15.6" x14ac:dyDescent="0.3">
      <c r="A43" s="2" t="s">
        <v>34</v>
      </c>
      <c r="B43" s="7" t="s">
        <v>132</v>
      </c>
      <c r="C43" s="7" t="s">
        <v>130</v>
      </c>
      <c r="D43" s="3"/>
      <c r="E43" s="7" t="s">
        <v>118</v>
      </c>
    </row>
    <row r="44" spans="1:5" x14ac:dyDescent="0.3">
      <c r="A44" t="s">
        <v>35</v>
      </c>
      <c r="B44" s="12">
        <v>0.77</v>
      </c>
      <c r="C44" s="12">
        <v>0.1</v>
      </c>
      <c r="D44" s="3">
        <f t="shared" si="1"/>
        <v>0.12999999999999998</v>
      </c>
      <c r="E44" s="12">
        <v>0.38</v>
      </c>
    </row>
    <row r="45" spans="1:5" x14ac:dyDescent="0.3">
      <c r="A45" t="s">
        <v>36</v>
      </c>
      <c r="B45" s="12">
        <v>0.1</v>
      </c>
      <c r="C45" s="12">
        <v>0.73</v>
      </c>
      <c r="D45" s="3">
        <f t="shared" si="1"/>
        <v>0.17000000000000004</v>
      </c>
      <c r="E45" s="12">
        <v>0.35</v>
      </c>
    </row>
    <row r="46" spans="1:5" x14ac:dyDescent="0.3">
      <c r="A46" t="s">
        <v>37</v>
      </c>
      <c r="B46" s="12">
        <v>0.38</v>
      </c>
      <c r="C46" s="12">
        <v>0.32</v>
      </c>
      <c r="D46" s="3">
        <f t="shared" si="1"/>
        <v>0.3</v>
      </c>
      <c r="E46" s="12">
        <v>0.27</v>
      </c>
    </row>
    <row r="47" spans="1:5" x14ac:dyDescent="0.3">
      <c r="A47" t="s">
        <v>119</v>
      </c>
      <c r="B47" s="3">
        <f>$E44*B44+$E45*B45+$E46*B46</f>
        <v>0.43020000000000003</v>
      </c>
      <c r="C47" s="3">
        <f>$E44*C44+$E45*C45+$E46*C46</f>
        <v>0.37990000000000002</v>
      </c>
      <c r="D47" s="3">
        <f t="shared" si="1"/>
        <v>0.18989999999999996</v>
      </c>
      <c r="E47" s="3">
        <f>E44+E45+E46</f>
        <v>1</v>
      </c>
    </row>
    <row r="48" spans="1:5" x14ac:dyDescent="0.3">
      <c r="D48" s="3"/>
    </row>
    <row r="49" spans="1:5" ht="15.6" x14ac:dyDescent="0.3">
      <c r="A49" s="2" t="s">
        <v>42</v>
      </c>
      <c r="B49" s="7" t="s">
        <v>132</v>
      </c>
      <c r="C49" s="7" t="s">
        <v>130</v>
      </c>
      <c r="D49" s="3"/>
      <c r="E49" s="7" t="s">
        <v>118</v>
      </c>
    </row>
    <row r="50" spans="1:5" x14ac:dyDescent="0.3">
      <c r="A50" t="s">
        <v>43</v>
      </c>
      <c r="B50" s="3">
        <v>0.37</v>
      </c>
      <c r="C50" s="3">
        <v>0.44</v>
      </c>
      <c r="D50" s="3">
        <f t="shared" si="1"/>
        <v>0.19</v>
      </c>
      <c r="E50" s="3">
        <v>0.56000000000000005</v>
      </c>
    </row>
    <row r="51" spans="1:5" x14ac:dyDescent="0.3">
      <c r="A51" t="s">
        <v>44</v>
      </c>
      <c r="B51" s="3">
        <v>0.44</v>
      </c>
      <c r="C51" s="3">
        <v>0.35</v>
      </c>
      <c r="D51" s="3">
        <f t="shared" si="1"/>
        <v>0.21000000000000008</v>
      </c>
      <c r="E51" s="3">
        <v>0.27</v>
      </c>
    </row>
    <row r="52" spans="1:5" x14ac:dyDescent="0.3">
      <c r="A52" t="s">
        <v>45</v>
      </c>
      <c r="B52" s="3">
        <v>0.8</v>
      </c>
      <c r="C52" s="3">
        <v>0.11</v>
      </c>
      <c r="D52" s="3">
        <f t="shared" si="1"/>
        <v>8.9999999999999955E-2</v>
      </c>
      <c r="E52" s="3">
        <v>0.04</v>
      </c>
    </row>
    <row r="53" spans="1:5" x14ac:dyDescent="0.3">
      <c r="A53" t="s">
        <v>46</v>
      </c>
      <c r="B53" s="3">
        <v>0.53</v>
      </c>
      <c r="C53" s="3">
        <v>0.26</v>
      </c>
      <c r="D53" s="3">
        <f t="shared" si="1"/>
        <v>0.20999999999999996</v>
      </c>
      <c r="E53" s="3">
        <v>0.06</v>
      </c>
    </row>
    <row r="54" spans="1:5" x14ac:dyDescent="0.3">
      <c r="A54" t="s">
        <v>47</v>
      </c>
      <c r="B54" s="3">
        <v>0.62</v>
      </c>
      <c r="C54" s="3">
        <v>0.18</v>
      </c>
      <c r="D54" s="3">
        <f t="shared" si="1"/>
        <v>0.2</v>
      </c>
      <c r="E54" s="3">
        <v>7.0000000000000007E-2</v>
      </c>
    </row>
    <row r="55" spans="1:5" x14ac:dyDescent="0.3">
      <c r="A55" t="s">
        <v>119</v>
      </c>
      <c r="B55" s="3">
        <f>$E50*B50+$E51*B51+$E52*B52+$E53*B53+$E54*B54</f>
        <v>0.43319999999999997</v>
      </c>
      <c r="C55" s="3">
        <f>$E50*C50+$E51*C51+$E52*C52+$E53*C53+$E54*C54</f>
        <v>0.37350000000000005</v>
      </c>
      <c r="D55" s="3">
        <f t="shared" si="1"/>
        <v>0.19329999999999992</v>
      </c>
      <c r="E55" s="3">
        <f>E50+E51+E52+E53+E54</f>
        <v>1.0000000000000002</v>
      </c>
    </row>
    <row r="56" spans="1:5" x14ac:dyDescent="0.3">
      <c r="D56" s="3"/>
    </row>
    <row r="57" spans="1:5" x14ac:dyDescent="0.3">
      <c r="D57" s="3"/>
    </row>
    <row r="58" spans="1:5" x14ac:dyDescent="0.3">
      <c r="D58" s="3"/>
    </row>
    <row r="59" spans="1:5" x14ac:dyDescent="0.3">
      <c r="D59" s="3"/>
    </row>
    <row r="60" spans="1:5" x14ac:dyDescent="0.3">
      <c r="D60" s="3"/>
    </row>
  </sheetData>
  <hyperlinks>
    <hyperlink ref="A2" r:id="rId1"/>
  </hyperlinks>
  <pageMargins left="0.7" right="0.7" top="0.75" bottom="0.75" header="0.3" footer="0.3"/>
  <pageSetup paperSize="9" orientation="portrait" horizontalDpi="4294967292" verticalDpi="4294967292" r:id="rId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zoomScale="150" zoomScaleNormal="150" zoomScalePageLayoutView="150" workbookViewId="0">
      <selection activeCell="A6" sqref="A6"/>
    </sheetView>
  </sheetViews>
  <sheetFormatPr baseColWidth="10" defaultRowHeight="14.4" x14ac:dyDescent="0.3"/>
  <cols>
    <col min="1" max="1" width="24.33203125" customWidth="1"/>
  </cols>
  <sheetData>
    <row r="1" spans="1:5" x14ac:dyDescent="0.3">
      <c r="A1" s="6" t="s">
        <v>122</v>
      </c>
    </row>
    <row r="2" spans="1:5" x14ac:dyDescent="0.3">
      <c r="A2" s="9" t="s">
        <v>120</v>
      </c>
    </row>
    <row r="3" spans="1:5" x14ac:dyDescent="0.3">
      <c r="A3" s="10" t="s">
        <v>141</v>
      </c>
    </row>
    <row r="4" spans="1:5" x14ac:dyDescent="0.3">
      <c r="A4" s="10"/>
    </row>
    <row r="5" spans="1:5" x14ac:dyDescent="0.3">
      <c r="A5" s="10"/>
    </row>
    <row r="7" spans="1:5" x14ac:dyDescent="0.3">
      <c r="B7" s="6" t="s">
        <v>158</v>
      </c>
    </row>
    <row r="8" spans="1:5" ht="15.6" x14ac:dyDescent="0.3">
      <c r="A8" s="19" t="s">
        <v>121</v>
      </c>
      <c r="B8" s="7" t="s">
        <v>134</v>
      </c>
      <c r="C8" s="7" t="s">
        <v>130</v>
      </c>
      <c r="D8" s="7" t="s">
        <v>7</v>
      </c>
      <c r="E8" s="7" t="s">
        <v>118</v>
      </c>
    </row>
    <row r="9" spans="1:5" x14ac:dyDescent="0.3">
      <c r="A9" t="s">
        <v>0</v>
      </c>
      <c r="B9" s="3">
        <v>0.41</v>
      </c>
      <c r="C9" s="3">
        <v>0.56999999999999995</v>
      </c>
      <c r="D9" s="3">
        <f t="shared" ref="D9:D11" si="0">1-B9-C9</f>
        <v>2.0000000000000129E-2</v>
      </c>
      <c r="E9" s="3">
        <v>0.48</v>
      </c>
    </row>
    <row r="10" spans="1:5" x14ac:dyDescent="0.3">
      <c r="A10" t="s">
        <v>1</v>
      </c>
      <c r="B10" s="3">
        <v>0.49</v>
      </c>
      <c r="C10" s="3">
        <v>0.5</v>
      </c>
      <c r="D10" s="3">
        <f t="shared" si="0"/>
        <v>1.0000000000000009E-2</v>
      </c>
      <c r="E10" s="3">
        <v>0.52</v>
      </c>
    </row>
    <row r="11" spans="1:5" x14ac:dyDescent="0.3">
      <c r="A11" t="s">
        <v>119</v>
      </c>
      <c r="B11" s="3">
        <f>$E9*B9+$E10*B10</f>
        <v>0.4516</v>
      </c>
      <c r="C11" s="3">
        <f>$E9*C9+$E10*C10</f>
        <v>0.53359999999999996</v>
      </c>
      <c r="D11" s="3">
        <f t="shared" si="0"/>
        <v>1.4800000000000035E-2</v>
      </c>
      <c r="E11" s="3">
        <f>E9+E10</f>
        <v>1</v>
      </c>
    </row>
    <row r="12" spans="1:5" x14ac:dyDescent="0.3">
      <c r="A12" t="s">
        <v>151</v>
      </c>
      <c r="B12" s="3">
        <f>B13/$E13</f>
        <v>0.45645680641137643</v>
      </c>
      <c r="C12" s="3">
        <f>C13/$E13</f>
        <v>0.53372126143087428</v>
      </c>
      <c r="D12" s="3">
        <f>1-B12-C12</f>
        <v>9.8219321577492913E-3</v>
      </c>
      <c r="E12" s="3">
        <f>E13/$E13</f>
        <v>1</v>
      </c>
    </row>
    <row r="13" spans="1:5" x14ac:dyDescent="0.3">
      <c r="B13" s="20">
        <v>41809074</v>
      </c>
      <c r="C13" s="21">
        <v>48886097</v>
      </c>
      <c r="D13" s="27">
        <f>E13-C13-B13</f>
        <v>899638</v>
      </c>
      <c r="E13" s="21">
        <v>91594809</v>
      </c>
    </row>
    <row r="14" spans="1:5" x14ac:dyDescent="0.3">
      <c r="A14" s="1"/>
      <c r="D14" s="18"/>
    </row>
    <row r="15" spans="1:5" ht="15.6" x14ac:dyDescent="0.3">
      <c r="A15" s="2" t="s">
        <v>2</v>
      </c>
      <c r="B15" s="7" t="s">
        <v>134</v>
      </c>
      <c r="C15" s="7" t="s">
        <v>130</v>
      </c>
      <c r="D15" s="7"/>
      <c r="E15" s="7" t="s">
        <v>118</v>
      </c>
    </row>
    <row r="16" spans="1:5" x14ac:dyDescent="0.3">
      <c r="A16" t="s">
        <v>3</v>
      </c>
      <c r="B16" s="3">
        <v>0.4</v>
      </c>
      <c r="C16" s="3">
        <v>0.59</v>
      </c>
      <c r="D16" s="3">
        <f t="shared" ref="D16:D47" si="1">1-B16-C16</f>
        <v>1.0000000000000009E-2</v>
      </c>
      <c r="E16" s="3">
        <v>0.85</v>
      </c>
    </row>
    <row r="17" spans="1:5" x14ac:dyDescent="0.3">
      <c r="A17" t="s">
        <v>4</v>
      </c>
      <c r="B17" s="3">
        <v>0.86</v>
      </c>
      <c r="C17" s="3">
        <v>0.12</v>
      </c>
      <c r="D17" s="3">
        <f t="shared" si="1"/>
        <v>2.0000000000000018E-2</v>
      </c>
      <c r="E17" s="3">
        <v>0.1</v>
      </c>
    </row>
    <row r="18" spans="1:5" x14ac:dyDescent="0.3">
      <c r="A18" t="s">
        <v>5</v>
      </c>
      <c r="B18" s="3">
        <v>0.69</v>
      </c>
      <c r="C18" s="3">
        <v>0.3</v>
      </c>
      <c r="D18" s="3">
        <f t="shared" si="1"/>
        <v>1.0000000000000064E-2</v>
      </c>
      <c r="E18" s="8">
        <v>0.03</v>
      </c>
    </row>
    <row r="19" spans="1:5" x14ac:dyDescent="0.3">
      <c r="A19" t="s">
        <v>156</v>
      </c>
      <c r="B19" s="3">
        <v>0.46</v>
      </c>
      <c r="C19" s="3">
        <v>0.49</v>
      </c>
      <c r="D19" s="3">
        <f t="shared" si="1"/>
        <v>5.0000000000000044E-2</v>
      </c>
      <c r="E19" s="3">
        <v>0.02</v>
      </c>
    </row>
    <row r="20" spans="1:5" x14ac:dyDescent="0.3">
      <c r="A20" t="s">
        <v>119</v>
      </c>
      <c r="B20" s="3">
        <f>$E16*B16+$E17*B17+$E18*B18+$E19*B19</f>
        <v>0.45590000000000003</v>
      </c>
      <c r="C20" s="3">
        <f>$E16*C16+$E17*C17+$E18*C18+$E19*C19</f>
        <v>0.5323</v>
      </c>
      <c r="D20" s="3">
        <f t="shared" si="1"/>
        <v>1.1800000000000033E-2</v>
      </c>
      <c r="E20" s="3">
        <f>E16+E17+E18+E19</f>
        <v>1</v>
      </c>
    </row>
    <row r="21" spans="1:5" x14ac:dyDescent="0.3">
      <c r="D21" s="3"/>
    </row>
    <row r="22" spans="1:5" ht="15.6" x14ac:dyDescent="0.3">
      <c r="A22" s="2" t="s">
        <v>13</v>
      </c>
      <c r="B22" s="7" t="s">
        <v>134</v>
      </c>
      <c r="C22" s="7" t="s">
        <v>130</v>
      </c>
      <c r="D22" s="3"/>
      <c r="E22" s="7" t="s">
        <v>118</v>
      </c>
    </row>
    <row r="23" spans="1:5" x14ac:dyDescent="0.3">
      <c r="A23" t="s">
        <v>17</v>
      </c>
      <c r="B23" s="3">
        <v>0.48</v>
      </c>
      <c r="C23" s="3">
        <v>0.5</v>
      </c>
      <c r="D23" s="3">
        <f t="shared" si="1"/>
        <v>2.0000000000000018E-2</v>
      </c>
      <c r="E23" s="3">
        <v>0.16</v>
      </c>
    </row>
    <row r="24" spans="1:5" x14ac:dyDescent="0.3">
      <c r="A24" t="s">
        <v>16</v>
      </c>
      <c r="B24" s="3">
        <v>0.37</v>
      </c>
      <c r="C24" s="3">
        <v>0.62</v>
      </c>
      <c r="D24" s="3">
        <f t="shared" si="1"/>
        <v>1.0000000000000009E-2</v>
      </c>
      <c r="E24" s="3">
        <v>0.19</v>
      </c>
    </row>
    <row r="25" spans="1:5" x14ac:dyDescent="0.3">
      <c r="A25" t="s">
        <v>15</v>
      </c>
      <c r="B25" s="3">
        <v>0.42</v>
      </c>
      <c r="C25" s="3">
        <v>0.56999999999999995</v>
      </c>
      <c r="D25" s="3">
        <f t="shared" si="1"/>
        <v>1.000000000000012E-2</v>
      </c>
      <c r="E25" s="3">
        <v>0.3</v>
      </c>
    </row>
    <row r="26" spans="1:5" x14ac:dyDescent="0.3">
      <c r="A26" t="s">
        <v>123</v>
      </c>
      <c r="B26" s="3">
        <v>0.49</v>
      </c>
      <c r="C26" s="3">
        <v>0.5</v>
      </c>
      <c r="D26" s="3">
        <f t="shared" si="1"/>
        <v>1.0000000000000009E-2</v>
      </c>
      <c r="E26" s="3">
        <v>0.27</v>
      </c>
    </row>
    <row r="27" spans="1:5" x14ac:dyDescent="0.3">
      <c r="A27" t="s">
        <v>124</v>
      </c>
      <c r="B27" s="3">
        <v>0.56000000000000005</v>
      </c>
      <c r="C27" s="3">
        <v>0.43</v>
      </c>
      <c r="D27" s="3">
        <f t="shared" si="1"/>
        <v>9.9999999999999534E-3</v>
      </c>
      <c r="E27" s="3">
        <v>0.08</v>
      </c>
    </row>
    <row r="28" spans="1:5" x14ac:dyDescent="0.3">
      <c r="A28" t="s">
        <v>119</v>
      </c>
      <c r="B28" s="3">
        <f>$E25*B25+$E24*B24+$E23*B23+$E26*B26+$E27*B27</f>
        <v>0.45019999999999999</v>
      </c>
      <c r="C28" s="3">
        <f>$E25*C25+$E24*C24+$E23*C23+$E26*C26+$E27*C27</f>
        <v>0.53820000000000001</v>
      </c>
      <c r="D28" s="3">
        <f t="shared" si="1"/>
        <v>1.1600000000000055E-2</v>
      </c>
      <c r="E28" s="3">
        <f>E25+E24+E23+E26+E27</f>
        <v>1</v>
      </c>
    </row>
    <row r="29" spans="1:5" x14ac:dyDescent="0.3">
      <c r="D29" s="3"/>
    </row>
    <row r="30" spans="1:5" ht="15.6" x14ac:dyDescent="0.3">
      <c r="A30" s="2" t="s">
        <v>18</v>
      </c>
      <c r="B30" s="7" t="s">
        <v>134</v>
      </c>
      <c r="C30" s="7" t="s">
        <v>130</v>
      </c>
      <c r="D30" s="3"/>
      <c r="E30" s="7" t="s">
        <v>118</v>
      </c>
    </row>
    <row r="31" spans="1:5" x14ac:dyDescent="0.3">
      <c r="A31" t="s">
        <v>19</v>
      </c>
      <c r="B31" s="3">
        <v>0.39</v>
      </c>
      <c r="C31" s="3">
        <v>0.6</v>
      </c>
      <c r="D31" s="3">
        <f t="shared" si="1"/>
        <v>1.0000000000000009E-2</v>
      </c>
      <c r="E31" s="3">
        <v>0.31</v>
      </c>
    </row>
    <row r="32" spans="1:5" x14ac:dyDescent="0.3">
      <c r="A32" t="s">
        <v>20</v>
      </c>
      <c r="B32" s="3">
        <v>0.4</v>
      </c>
      <c r="C32" s="3">
        <v>0.59</v>
      </c>
      <c r="D32" s="3">
        <f t="shared" si="1"/>
        <v>1.0000000000000009E-2</v>
      </c>
      <c r="E32" s="3">
        <v>0.54</v>
      </c>
    </row>
    <row r="33" spans="1:5" x14ac:dyDescent="0.3">
      <c r="A33" t="s">
        <v>119</v>
      </c>
      <c r="B33" s="3">
        <f>($E31*B31+$E32*B32)/$E33</f>
        <v>0.39635294117647057</v>
      </c>
      <c r="C33" s="3">
        <f>($E31*C31+$E32*C32)/$E33</f>
        <v>0.59364705882352931</v>
      </c>
      <c r="D33" s="3">
        <f t="shared" si="1"/>
        <v>1.000000000000012E-2</v>
      </c>
      <c r="E33" s="3">
        <f>E31+E32</f>
        <v>0.85000000000000009</v>
      </c>
    </row>
    <row r="34" spans="1:5" x14ac:dyDescent="0.3">
      <c r="D34" s="3"/>
    </row>
    <row r="35" spans="1:5" ht="15.6" x14ac:dyDescent="0.3">
      <c r="A35" s="2" t="s">
        <v>34</v>
      </c>
      <c r="B35" s="7" t="s">
        <v>134</v>
      </c>
      <c r="C35" s="7" t="s">
        <v>130</v>
      </c>
      <c r="D35" s="3"/>
      <c r="E35" s="7" t="s">
        <v>118</v>
      </c>
    </row>
    <row r="36" spans="1:5" x14ac:dyDescent="0.3">
      <c r="A36" t="s">
        <v>35</v>
      </c>
      <c r="B36" s="3">
        <v>0.82</v>
      </c>
      <c r="C36" s="3">
        <v>0.17</v>
      </c>
      <c r="D36" s="3">
        <f t="shared" si="1"/>
        <v>1.0000000000000037E-2</v>
      </c>
      <c r="E36" s="3">
        <v>0.38</v>
      </c>
    </row>
    <row r="37" spans="1:5" x14ac:dyDescent="0.3">
      <c r="A37" t="s">
        <v>36</v>
      </c>
      <c r="B37" s="3">
        <v>0.08</v>
      </c>
      <c r="C37" s="3">
        <v>0.91</v>
      </c>
      <c r="D37" s="3">
        <f t="shared" si="1"/>
        <v>1.0000000000000009E-2</v>
      </c>
      <c r="E37" s="3">
        <v>0.36</v>
      </c>
    </row>
    <row r="38" spans="1:5" x14ac:dyDescent="0.3">
      <c r="A38" t="s">
        <v>37</v>
      </c>
      <c r="B38" s="3">
        <v>0.43</v>
      </c>
      <c r="C38" s="3">
        <v>0.55000000000000004</v>
      </c>
      <c r="D38" s="3">
        <f t="shared" si="1"/>
        <v>2.0000000000000018E-2</v>
      </c>
      <c r="E38" s="3">
        <v>0.26</v>
      </c>
    </row>
    <row r="39" spans="1:5" x14ac:dyDescent="0.3">
      <c r="A39" t="s">
        <v>119</v>
      </c>
      <c r="B39" s="3">
        <f>$E36*B36+$E37*B37+$E38*B38</f>
        <v>0.45219999999999999</v>
      </c>
      <c r="C39" s="3">
        <f>$E36*C36+$E37*C37+$E38*C38</f>
        <v>0.53520000000000001</v>
      </c>
      <c r="D39" s="3">
        <f t="shared" si="1"/>
        <v>1.2600000000000056E-2</v>
      </c>
      <c r="E39" s="3">
        <f>E36+E37+E38</f>
        <v>1</v>
      </c>
    </row>
    <row r="40" spans="1:5" x14ac:dyDescent="0.3">
      <c r="D40" s="3"/>
    </row>
    <row r="41" spans="1:5" ht="15.6" x14ac:dyDescent="0.3">
      <c r="A41" s="2" t="s">
        <v>42</v>
      </c>
      <c r="B41" s="7" t="s">
        <v>134</v>
      </c>
      <c r="C41" s="7" t="s">
        <v>130</v>
      </c>
      <c r="D41" s="3"/>
      <c r="E41" s="7" t="s">
        <v>118</v>
      </c>
    </row>
    <row r="42" spans="1:5" x14ac:dyDescent="0.3">
      <c r="A42" t="s">
        <v>43</v>
      </c>
      <c r="B42" s="3">
        <v>0.4</v>
      </c>
      <c r="C42" s="3">
        <v>0.59</v>
      </c>
      <c r="D42" s="3">
        <f t="shared" si="1"/>
        <v>1.0000000000000009E-2</v>
      </c>
      <c r="E42" s="8">
        <v>0.57499999999999996</v>
      </c>
    </row>
    <row r="43" spans="1:5" x14ac:dyDescent="0.3">
      <c r="A43" t="s">
        <v>44</v>
      </c>
      <c r="B43" s="3">
        <v>0.47</v>
      </c>
      <c r="C43" s="3">
        <v>0.52</v>
      </c>
      <c r="D43" s="3">
        <f t="shared" si="1"/>
        <v>1.0000000000000009E-2</v>
      </c>
      <c r="E43" s="8">
        <v>0.28499999999999998</v>
      </c>
    </row>
    <row r="44" spans="1:5" x14ac:dyDescent="0.3">
      <c r="A44" t="s">
        <v>45</v>
      </c>
      <c r="B44" s="3">
        <v>0.64</v>
      </c>
      <c r="C44" s="3">
        <v>0.35</v>
      </c>
      <c r="D44" s="3">
        <f t="shared" si="1"/>
        <v>1.0000000000000009E-2</v>
      </c>
      <c r="E44" s="3">
        <v>0.04</v>
      </c>
    </row>
    <row r="45" spans="1:5" x14ac:dyDescent="0.3">
      <c r="A45" t="s">
        <v>46</v>
      </c>
      <c r="B45" s="3">
        <v>0.65</v>
      </c>
      <c r="C45" s="3">
        <v>0.32</v>
      </c>
      <c r="D45" s="3">
        <f t="shared" si="1"/>
        <v>2.9999999999999971E-2</v>
      </c>
      <c r="E45" s="3">
        <v>0.05</v>
      </c>
    </row>
    <row r="46" spans="1:5" x14ac:dyDescent="0.3">
      <c r="A46" t="s">
        <v>47</v>
      </c>
      <c r="B46" s="3">
        <v>0.62</v>
      </c>
      <c r="C46" s="3">
        <v>0.36</v>
      </c>
      <c r="D46" s="3">
        <f t="shared" si="1"/>
        <v>2.0000000000000018E-2</v>
      </c>
      <c r="E46" s="3">
        <v>0.05</v>
      </c>
    </row>
    <row r="47" spans="1:5" x14ac:dyDescent="0.3">
      <c r="A47" t="s">
        <v>119</v>
      </c>
      <c r="B47" s="3">
        <f>$E42*B42+$E43*B43+$E44*B44+$E45*B45+$E46*B46</f>
        <v>0.45305000000000006</v>
      </c>
      <c r="C47" s="3">
        <f>$E42*C42+$E43*C43+$E44*C44+$E45*C45+$E46*C46</f>
        <v>0.53544999999999998</v>
      </c>
      <c r="D47" s="3">
        <f t="shared" si="1"/>
        <v>1.1499999999999955E-2</v>
      </c>
      <c r="E47" s="3">
        <f>E42+E43+E44+E45+E46</f>
        <v>1</v>
      </c>
    </row>
    <row r="48" spans="1:5" x14ac:dyDescent="0.3">
      <c r="D48" s="3"/>
    </row>
    <row r="49" spans="4:4" x14ac:dyDescent="0.3">
      <c r="D49" s="3"/>
    </row>
    <row r="50" spans="4:4" x14ac:dyDescent="0.3">
      <c r="D50" s="3"/>
    </row>
    <row r="51" spans="4:4" x14ac:dyDescent="0.3">
      <c r="D51" s="3"/>
    </row>
    <row r="52" spans="4:4" x14ac:dyDescent="0.3">
      <c r="D52" s="3"/>
    </row>
    <row r="53" spans="4:4" x14ac:dyDescent="0.3">
      <c r="D53" s="3"/>
    </row>
    <row r="54" spans="4:4" x14ac:dyDescent="0.3">
      <c r="D54" s="3"/>
    </row>
    <row r="55" spans="4:4" x14ac:dyDescent="0.3">
      <c r="D55" s="3"/>
    </row>
  </sheetData>
  <hyperlinks>
    <hyperlink ref="A2" r:id="rId1"/>
  </hyperlinks>
  <pageMargins left="0.7" right="0.7" top="0.75" bottom="0.75" header="0.3" footer="0.3"/>
  <pageSetup paperSize="9" orientation="portrait" horizontalDpi="4294967292" verticalDpi="4294967292" r:id="rId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opLeftCell="A2" zoomScale="150" zoomScaleNormal="150" zoomScalePageLayoutView="150" workbookViewId="0">
      <selection activeCell="B11" sqref="B11"/>
    </sheetView>
  </sheetViews>
  <sheetFormatPr baseColWidth="10" defaultRowHeight="14.4" x14ac:dyDescent="0.3"/>
  <cols>
    <col min="1" max="1" width="24.33203125" customWidth="1"/>
  </cols>
  <sheetData>
    <row r="1" spans="1:5" x14ac:dyDescent="0.3">
      <c r="A1" s="6" t="s">
        <v>122</v>
      </c>
    </row>
    <row r="2" spans="1:5" x14ac:dyDescent="0.3">
      <c r="A2" s="9" t="s">
        <v>120</v>
      </c>
    </row>
    <row r="3" spans="1:5" x14ac:dyDescent="0.3">
      <c r="A3" s="10" t="s">
        <v>155</v>
      </c>
    </row>
    <row r="4" spans="1:5" x14ac:dyDescent="0.3">
      <c r="A4" s="10"/>
    </row>
    <row r="5" spans="1:5" x14ac:dyDescent="0.3">
      <c r="A5" s="10"/>
    </row>
    <row r="7" spans="1:5" x14ac:dyDescent="0.3">
      <c r="B7" s="6" t="s">
        <v>158</v>
      </c>
    </row>
    <row r="8" spans="1:5" ht="15.6" x14ac:dyDescent="0.3">
      <c r="A8" s="19" t="s">
        <v>121</v>
      </c>
      <c r="B8" s="7" t="s">
        <v>135</v>
      </c>
      <c r="C8" s="7" t="s">
        <v>136</v>
      </c>
      <c r="D8" s="7" t="s">
        <v>7</v>
      </c>
      <c r="E8" s="7" t="s">
        <v>118</v>
      </c>
    </row>
    <row r="9" spans="1:5" x14ac:dyDescent="0.3">
      <c r="A9" t="s">
        <v>0</v>
      </c>
      <c r="B9" s="3">
        <v>0.37</v>
      </c>
      <c r="C9" s="3">
        <v>0.62</v>
      </c>
      <c r="D9" s="3">
        <f t="shared" ref="D9:D11" si="0">1-B9-C9</f>
        <v>1.0000000000000009E-2</v>
      </c>
      <c r="E9" s="3">
        <v>0.49</v>
      </c>
    </row>
    <row r="10" spans="1:5" x14ac:dyDescent="0.3">
      <c r="A10" t="s">
        <v>1</v>
      </c>
      <c r="B10" s="3">
        <v>0.44</v>
      </c>
      <c r="C10" s="3">
        <v>0.56000000000000005</v>
      </c>
      <c r="D10" s="3">
        <f t="shared" si="0"/>
        <v>0</v>
      </c>
      <c r="E10" s="3">
        <v>0.51</v>
      </c>
    </row>
    <row r="11" spans="1:5" x14ac:dyDescent="0.3">
      <c r="A11" t="s">
        <v>119</v>
      </c>
      <c r="B11" s="3">
        <f>$E9*B9+$E10*B10</f>
        <v>0.40570000000000001</v>
      </c>
      <c r="C11" s="3">
        <f>$E9*C9+$E10*C10</f>
        <v>0.58940000000000003</v>
      </c>
      <c r="D11" s="3">
        <f t="shared" si="0"/>
        <v>4.9000000000000155E-3</v>
      </c>
      <c r="E11" s="3">
        <f>E9+E10</f>
        <v>1</v>
      </c>
    </row>
    <row r="12" spans="1:5" x14ac:dyDescent="0.3">
      <c r="A12" t="s">
        <v>151</v>
      </c>
      <c r="B12" s="3">
        <f>B13/$E13</f>
        <v>0.40556969639420237</v>
      </c>
      <c r="C12" s="3">
        <f>C13/$E13</f>
        <v>0.58773237630422603</v>
      </c>
      <c r="D12" s="3">
        <f>1-B12-C12</f>
        <v>6.6979273015715934E-3</v>
      </c>
      <c r="E12" s="3">
        <f>E13/$E13</f>
        <v>1</v>
      </c>
    </row>
    <row r="13" spans="1:5" x14ac:dyDescent="0.3">
      <c r="B13" s="20">
        <v>37577185</v>
      </c>
      <c r="C13" s="21">
        <v>54455075</v>
      </c>
      <c r="D13" s="27">
        <f>E13-C13-B13</f>
        <v>620582</v>
      </c>
      <c r="E13" s="21">
        <v>92652842</v>
      </c>
    </row>
    <row r="14" spans="1:5" x14ac:dyDescent="0.3">
      <c r="A14" s="1"/>
      <c r="D14" s="18"/>
    </row>
    <row r="15" spans="1:5" ht="15.6" x14ac:dyDescent="0.3">
      <c r="A15" s="2" t="s">
        <v>2</v>
      </c>
      <c r="B15" s="7" t="s">
        <v>135</v>
      </c>
      <c r="C15" s="7" t="s">
        <v>136</v>
      </c>
      <c r="D15" s="7"/>
      <c r="E15" s="7" t="s">
        <v>118</v>
      </c>
    </row>
    <row r="16" spans="1:5" x14ac:dyDescent="0.3">
      <c r="A16" t="s">
        <v>3</v>
      </c>
      <c r="B16" s="3">
        <v>0.35</v>
      </c>
      <c r="C16" s="3">
        <v>0.64</v>
      </c>
      <c r="D16" s="3">
        <f t="shared" ref="D16:D38" si="1">1-B16-C16</f>
        <v>1.0000000000000009E-2</v>
      </c>
      <c r="E16" s="3">
        <v>0.88</v>
      </c>
    </row>
    <row r="17" spans="1:5" x14ac:dyDescent="0.3">
      <c r="A17" t="s">
        <v>4</v>
      </c>
      <c r="B17" s="3">
        <v>0.9</v>
      </c>
      <c r="C17" s="3">
        <v>0.09</v>
      </c>
      <c r="D17" s="3">
        <f t="shared" si="1"/>
        <v>9.9999999999999811E-3</v>
      </c>
      <c r="E17" s="3">
        <v>0.09</v>
      </c>
    </row>
    <row r="18" spans="1:5" x14ac:dyDescent="0.3">
      <c r="A18" t="s">
        <v>152</v>
      </c>
      <c r="B18" s="3">
        <v>0.62</v>
      </c>
      <c r="C18" s="3">
        <v>0.37</v>
      </c>
      <c r="D18" s="3">
        <f t="shared" si="1"/>
        <v>1.0000000000000009E-2</v>
      </c>
      <c r="E18" s="8">
        <v>0.03</v>
      </c>
    </row>
    <row r="19" spans="1:5" x14ac:dyDescent="0.3">
      <c r="A19" t="s">
        <v>119</v>
      </c>
      <c r="B19" s="3">
        <f>$E16*B16+$E17*B17+$E18*B18</f>
        <v>0.40760000000000002</v>
      </c>
      <c r="C19" s="3">
        <f>$E16*C16+$E17*C17+$E18*C18</f>
        <v>0.58240000000000003</v>
      </c>
      <c r="D19" s="3">
        <f t="shared" si="1"/>
        <v>1.0000000000000009E-2</v>
      </c>
      <c r="E19" s="3">
        <f>E16+E17+E18</f>
        <v>1</v>
      </c>
    </row>
    <row r="20" spans="1:5" x14ac:dyDescent="0.3">
      <c r="D20" s="3"/>
    </row>
    <row r="21" spans="1:5" ht="15.6" x14ac:dyDescent="0.3">
      <c r="A21" s="2" t="s">
        <v>18</v>
      </c>
      <c r="B21" s="7" t="s">
        <v>135</v>
      </c>
      <c r="C21" s="7" t="s">
        <v>136</v>
      </c>
      <c r="D21" s="3"/>
      <c r="E21" s="7" t="s">
        <v>118</v>
      </c>
    </row>
    <row r="22" spans="1:5" x14ac:dyDescent="0.3">
      <c r="A22" t="s">
        <v>19</v>
      </c>
      <c r="B22" s="3">
        <v>0.37</v>
      </c>
      <c r="C22" s="3">
        <v>0.62</v>
      </c>
      <c r="D22" s="3">
        <f t="shared" si="1"/>
        <v>1.0000000000000009E-2</v>
      </c>
      <c r="E22" s="3">
        <v>0.27</v>
      </c>
    </row>
    <row r="23" spans="1:5" x14ac:dyDescent="0.3">
      <c r="A23" t="s">
        <v>20</v>
      </c>
      <c r="B23" s="3">
        <v>0.34</v>
      </c>
      <c r="C23" s="3">
        <v>0.66</v>
      </c>
      <c r="D23" s="3">
        <f t="shared" si="1"/>
        <v>0</v>
      </c>
      <c r="E23" s="3">
        <v>0.62</v>
      </c>
    </row>
    <row r="24" spans="1:5" x14ac:dyDescent="0.3">
      <c r="A24" t="s">
        <v>119</v>
      </c>
      <c r="B24" s="3">
        <f>($E22*B22+$E23*B23)/$E24</f>
        <v>0.34910112359550566</v>
      </c>
      <c r="C24" s="3">
        <f>($E22*C22+$E23*C23)/$E24</f>
        <v>0.64786516853932585</v>
      </c>
      <c r="D24" s="3">
        <f t="shared" si="1"/>
        <v>3.0337078651684335E-3</v>
      </c>
      <c r="E24" s="3">
        <f>E22+E23</f>
        <v>0.89</v>
      </c>
    </row>
    <row r="25" spans="1:5" x14ac:dyDescent="0.3">
      <c r="D25" s="3"/>
    </row>
    <row r="26" spans="1:5" ht="15.6" x14ac:dyDescent="0.3">
      <c r="A26" s="2" t="s">
        <v>34</v>
      </c>
      <c r="B26" s="7" t="s">
        <v>135</v>
      </c>
      <c r="C26" s="7" t="s">
        <v>136</v>
      </c>
      <c r="D26" s="3"/>
      <c r="E26" s="7" t="s">
        <v>118</v>
      </c>
    </row>
    <row r="27" spans="1:5" x14ac:dyDescent="0.3">
      <c r="A27" t="s">
        <v>35</v>
      </c>
      <c r="B27" s="3">
        <v>0.74</v>
      </c>
      <c r="C27" s="3">
        <v>0.25</v>
      </c>
      <c r="D27" s="3">
        <f t="shared" si="1"/>
        <v>1.0000000000000009E-2</v>
      </c>
      <c r="E27" s="3">
        <v>0.38</v>
      </c>
    </row>
    <row r="28" spans="1:5" x14ac:dyDescent="0.3">
      <c r="A28" t="s">
        <v>36</v>
      </c>
      <c r="B28" s="3">
        <v>7.0000000000000007E-2</v>
      </c>
      <c r="C28" s="3">
        <v>0.92</v>
      </c>
      <c r="D28" s="3">
        <f t="shared" si="1"/>
        <v>9.9999999999998979E-3</v>
      </c>
      <c r="E28" s="3">
        <v>0.36</v>
      </c>
    </row>
    <row r="29" spans="1:5" x14ac:dyDescent="0.3">
      <c r="A29" t="s">
        <v>37</v>
      </c>
      <c r="B29" s="3">
        <v>0.36</v>
      </c>
      <c r="C29" s="3">
        <v>0.63</v>
      </c>
      <c r="D29" s="3">
        <f t="shared" si="1"/>
        <v>1.0000000000000009E-2</v>
      </c>
      <c r="E29" s="3">
        <v>0.26</v>
      </c>
    </row>
    <row r="30" spans="1:5" x14ac:dyDescent="0.3">
      <c r="A30" t="s">
        <v>119</v>
      </c>
      <c r="B30" s="3">
        <f>$E27*B27+$E28*B28+$E29*B29</f>
        <v>0.4</v>
      </c>
      <c r="C30" s="3">
        <f>$E27*C27+$E28*C28+$E29*C29</f>
        <v>0.59000000000000008</v>
      </c>
      <c r="D30" s="3">
        <f t="shared" si="1"/>
        <v>9.9999999999998979E-3</v>
      </c>
      <c r="E30" s="3">
        <f>E27+E28+E29</f>
        <v>1</v>
      </c>
    </row>
    <row r="31" spans="1:5" x14ac:dyDescent="0.3">
      <c r="D31" s="3"/>
    </row>
    <row r="32" spans="1:5" ht="15.6" x14ac:dyDescent="0.3">
      <c r="A32" s="2" t="s">
        <v>42</v>
      </c>
      <c r="D32" s="3"/>
    </row>
    <row r="33" spans="1:5" x14ac:dyDescent="0.3">
      <c r="A33" t="s">
        <v>43</v>
      </c>
      <c r="B33" s="3">
        <v>0.33</v>
      </c>
      <c r="C33" s="3">
        <v>0.66</v>
      </c>
      <c r="D33" s="3">
        <f t="shared" si="1"/>
        <v>9.9999999999998979E-3</v>
      </c>
      <c r="E33" s="8">
        <v>0.58499999999999996</v>
      </c>
    </row>
    <row r="34" spans="1:5" x14ac:dyDescent="0.3">
      <c r="A34" t="s">
        <v>44</v>
      </c>
      <c r="B34" s="3">
        <v>0.45</v>
      </c>
      <c r="C34" s="3">
        <v>0.54</v>
      </c>
      <c r="D34" s="3">
        <f t="shared" si="1"/>
        <v>1.0000000000000009E-2</v>
      </c>
      <c r="E34" s="8">
        <v>0.27500000000000002</v>
      </c>
    </row>
    <row r="35" spans="1:5" x14ac:dyDescent="0.3">
      <c r="A35" t="s">
        <v>45</v>
      </c>
      <c r="B35" s="3">
        <v>0.67</v>
      </c>
      <c r="C35" s="3">
        <v>0.31</v>
      </c>
      <c r="D35" s="3">
        <f t="shared" si="1"/>
        <v>1.9999999999999962E-2</v>
      </c>
      <c r="E35" s="3">
        <v>0.04</v>
      </c>
    </row>
    <row r="36" spans="1:5" x14ac:dyDescent="0.3">
      <c r="A36" t="s">
        <v>46</v>
      </c>
      <c r="B36" s="3">
        <v>0.56999999999999995</v>
      </c>
      <c r="C36" s="3">
        <v>0.42</v>
      </c>
      <c r="D36" s="3">
        <f t="shared" si="1"/>
        <v>1.0000000000000064E-2</v>
      </c>
      <c r="E36" s="3">
        <v>0.05</v>
      </c>
    </row>
    <row r="37" spans="1:5" x14ac:dyDescent="0.3">
      <c r="A37" t="s">
        <v>47</v>
      </c>
      <c r="B37" s="3">
        <v>0.59</v>
      </c>
      <c r="C37" s="3">
        <v>0.4</v>
      </c>
      <c r="D37" s="3">
        <f t="shared" si="1"/>
        <v>1.0000000000000009E-2</v>
      </c>
      <c r="E37" s="3">
        <v>0.05</v>
      </c>
    </row>
    <row r="38" spans="1:5" x14ac:dyDescent="0.3">
      <c r="A38" t="s">
        <v>119</v>
      </c>
      <c r="B38" s="3">
        <f>$E33*B33+$E34*B34+$E35*B35+$E36*B36+$E37*B37</f>
        <v>0.40159999999999996</v>
      </c>
      <c r="C38" s="3">
        <f>$E33*C33+$E34*C34+$E35*C35+$E36*C36+$E37*C37</f>
        <v>0.58799999999999997</v>
      </c>
      <c r="D38" s="3">
        <f t="shared" si="1"/>
        <v>1.0400000000000076E-2</v>
      </c>
      <c r="E38" s="3">
        <f>E33+E34+E35+E36+E37</f>
        <v>1</v>
      </c>
    </row>
    <row r="39" spans="1:5" x14ac:dyDescent="0.3">
      <c r="A39" s="1"/>
      <c r="D39" s="3"/>
    </row>
    <row r="40" spans="1:5" x14ac:dyDescent="0.3">
      <c r="D40" s="3"/>
    </row>
    <row r="41" spans="1:5" x14ac:dyDescent="0.3">
      <c r="D41" s="3"/>
    </row>
    <row r="42" spans="1:5" x14ac:dyDescent="0.3">
      <c r="D42" s="3"/>
    </row>
    <row r="43" spans="1:5" x14ac:dyDescent="0.3">
      <c r="D43" s="3"/>
    </row>
    <row r="44" spans="1:5" x14ac:dyDescent="0.3">
      <c r="D44" s="3"/>
    </row>
    <row r="45" spans="1:5" x14ac:dyDescent="0.3">
      <c r="D45" s="3"/>
    </row>
    <row r="46" spans="1:5" x14ac:dyDescent="0.3">
      <c r="D46" s="3"/>
    </row>
    <row r="47" spans="1:5" x14ac:dyDescent="0.3">
      <c r="D47" s="3"/>
    </row>
  </sheetData>
  <hyperlinks>
    <hyperlink ref="A2" r:id="rId1"/>
  </hyperlinks>
  <pageMargins left="0.7" right="0.7" top="0.75" bottom="0.75" header="0.3" footer="0.3"/>
  <pageSetup paperSize="9" orientation="portrait" horizontalDpi="4294967292" verticalDpi="4294967292" r:id="rId2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zoomScale="150" zoomScaleNormal="150" zoomScalePageLayoutView="150" workbookViewId="0">
      <selection activeCell="A4" sqref="A4"/>
    </sheetView>
  </sheetViews>
  <sheetFormatPr baseColWidth="10" defaultRowHeight="14.4" x14ac:dyDescent="0.3"/>
  <cols>
    <col min="1" max="1" width="24.109375" customWidth="1"/>
  </cols>
  <sheetData>
    <row r="1" spans="1:5" x14ac:dyDescent="0.3">
      <c r="A1" s="6" t="s">
        <v>122</v>
      </c>
    </row>
    <row r="2" spans="1:5" x14ac:dyDescent="0.3">
      <c r="A2" s="9" t="s">
        <v>120</v>
      </c>
    </row>
    <row r="3" spans="1:5" x14ac:dyDescent="0.3">
      <c r="A3" s="10" t="s">
        <v>141</v>
      </c>
    </row>
    <row r="4" spans="1:5" x14ac:dyDescent="0.3">
      <c r="A4" s="10"/>
    </row>
    <row r="5" spans="1:5" x14ac:dyDescent="0.3">
      <c r="A5" s="10"/>
    </row>
    <row r="7" spans="1:5" x14ac:dyDescent="0.3">
      <c r="B7" s="6" t="s">
        <v>158</v>
      </c>
    </row>
    <row r="8" spans="1:5" ht="15.6" x14ac:dyDescent="0.3">
      <c r="A8" s="19" t="s">
        <v>121</v>
      </c>
      <c r="B8" s="7" t="s">
        <v>137</v>
      </c>
      <c r="C8" s="7" t="s">
        <v>136</v>
      </c>
      <c r="D8" s="7" t="s">
        <v>7</v>
      </c>
      <c r="E8" s="7" t="s">
        <v>118</v>
      </c>
    </row>
    <row r="9" spans="1:5" x14ac:dyDescent="0.3">
      <c r="A9" t="s">
        <v>0</v>
      </c>
      <c r="B9" s="3">
        <v>0.36</v>
      </c>
      <c r="C9" s="3">
        <v>0.55000000000000004</v>
      </c>
      <c r="D9" s="3">
        <f t="shared" ref="D9:D11" si="0">1-B9-C9</f>
        <v>8.9999999999999969E-2</v>
      </c>
      <c r="E9" s="3">
        <v>0.5</v>
      </c>
    </row>
    <row r="10" spans="1:5" x14ac:dyDescent="0.3">
      <c r="A10" t="s">
        <v>1</v>
      </c>
      <c r="B10" s="3">
        <v>0.45</v>
      </c>
      <c r="C10" s="3">
        <v>0.47</v>
      </c>
      <c r="D10" s="3">
        <f t="shared" si="0"/>
        <v>8.0000000000000071E-2</v>
      </c>
      <c r="E10" s="3">
        <v>0.5</v>
      </c>
    </row>
    <row r="11" spans="1:5" x14ac:dyDescent="0.3">
      <c r="A11" t="s">
        <v>119</v>
      </c>
      <c r="B11" s="3">
        <f>$E9*B9+$E10*B10</f>
        <v>0.40500000000000003</v>
      </c>
      <c r="C11" s="3">
        <f>$E9*C9+$E10*C10</f>
        <v>0.51</v>
      </c>
      <c r="D11" s="3">
        <f t="shared" si="0"/>
        <v>8.4999999999999964E-2</v>
      </c>
      <c r="E11" s="3">
        <f>E9+E10</f>
        <v>1</v>
      </c>
    </row>
    <row r="12" spans="1:5" x14ac:dyDescent="0.3">
      <c r="A12" t="s">
        <v>151</v>
      </c>
      <c r="B12" s="3">
        <f>B13/$E13</f>
        <v>0.41015280415394478</v>
      </c>
      <c r="C12" s="3">
        <f>C13/$E13</f>
        <v>0.5074814238045432</v>
      </c>
      <c r="D12" s="3">
        <f>1-B12-C12</f>
        <v>8.2365772041511964E-2</v>
      </c>
      <c r="E12" s="3">
        <f>E13/$E13</f>
        <v>1</v>
      </c>
    </row>
    <row r="13" spans="1:5" x14ac:dyDescent="0.3">
      <c r="B13" s="20">
        <v>35483883</v>
      </c>
      <c r="C13" s="21">
        <v>43904153</v>
      </c>
      <c r="D13" s="27">
        <f>E13-C13-B13</f>
        <v>7125777</v>
      </c>
      <c r="E13" s="21">
        <v>86513813</v>
      </c>
    </row>
    <row r="14" spans="1:5" x14ac:dyDescent="0.3">
      <c r="A14" s="1"/>
      <c r="D14" s="18"/>
    </row>
    <row r="15" spans="1:5" ht="15.6" x14ac:dyDescent="0.3">
      <c r="A15" s="2" t="s">
        <v>2</v>
      </c>
      <c r="B15" s="7" t="s">
        <v>137</v>
      </c>
      <c r="C15" s="7" t="s">
        <v>136</v>
      </c>
      <c r="D15" s="7"/>
      <c r="E15" s="7" t="s">
        <v>118</v>
      </c>
    </row>
    <row r="16" spans="1:5" x14ac:dyDescent="0.3">
      <c r="A16" t="s">
        <v>3</v>
      </c>
      <c r="B16" s="3">
        <v>0.35</v>
      </c>
      <c r="C16" s="3">
        <v>0.56000000000000005</v>
      </c>
      <c r="D16" s="3">
        <f t="shared" ref="D16:D38" si="1">1-B16-C16</f>
        <v>8.9999999999999969E-2</v>
      </c>
      <c r="E16" s="3">
        <v>0.88</v>
      </c>
    </row>
    <row r="17" spans="1:5" x14ac:dyDescent="0.3">
      <c r="A17" t="s">
        <v>4</v>
      </c>
      <c r="B17" s="3">
        <v>0.85</v>
      </c>
      <c r="C17" s="3">
        <v>0.11</v>
      </c>
      <c r="D17" s="3">
        <f t="shared" si="1"/>
        <v>4.0000000000000022E-2</v>
      </c>
      <c r="E17" s="3">
        <v>0.09</v>
      </c>
    </row>
    <row r="18" spans="1:5" x14ac:dyDescent="0.3">
      <c r="A18" t="s">
        <v>154</v>
      </c>
      <c r="B18" s="3">
        <v>0.55000000000000004</v>
      </c>
      <c r="C18" s="3">
        <v>0.37</v>
      </c>
      <c r="D18" s="3">
        <f t="shared" si="1"/>
        <v>7.999999999999996E-2</v>
      </c>
      <c r="E18" s="8">
        <v>0.03</v>
      </c>
    </row>
    <row r="19" spans="1:5" x14ac:dyDescent="0.3">
      <c r="A19" t="s">
        <v>119</v>
      </c>
      <c r="B19" s="3">
        <f>$E16*B16+$E17*B17+$E18*B18</f>
        <v>0.40100000000000002</v>
      </c>
      <c r="C19" s="3">
        <f>$E16*C16+$E17*C17+$E18*C18</f>
        <v>0.51380000000000003</v>
      </c>
      <c r="D19" s="3">
        <f t="shared" si="1"/>
        <v>8.5199999999999942E-2</v>
      </c>
      <c r="E19" s="3">
        <f>E16+E17+E18</f>
        <v>1</v>
      </c>
    </row>
    <row r="20" spans="1:5" x14ac:dyDescent="0.3">
      <c r="A20" s="1"/>
      <c r="D20" s="3"/>
    </row>
    <row r="21" spans="1:5" ht="15.6" x14ac:dyDescent="0.3">
      <c r="A21" s="2" t="s">
        <v>18</v>
      </c>
      <c r="B21" s="7" t="s">
        <v>137</v>
      </c>
      <c r="C21" s="7" t="s">
        <v>136</v>
      </c>
      <c r="D21" s="3"/>
      <c r="E21" s="7" t="s">
        <v>118</v>
      </c>
    </row>
    <row r="22" spans="1:5" x14ac:dyDescent="0.3">
      <c r="A22" t="s">
        <v>19</v>
      </c>
      <c r="B22" s="3">
        <v>0.31</v>
      </c>
      <c r="C22" s="3">
        <v>0.55000000000000004</v>
      </c>
      <c r="D22" s="3">
        <f t="shared" si="1"/>
        <v>0.1399999999999999</v>
      </c>
      <c r="E22" s="3">
        <v>0.25</v>
      </c>
    </row>
    <row r="23" spans="1:5" x14ac:dyDescent="0.3">
      <c r="A23" t="s">
        <v>20</v>
      </c>
      <c r="B23" s="3">
        <v>0.36</v>
      </c>
      <c r="C23" s="3">
        <v>0.56999999999999995</v>
      </c>
      <c r="D23" s="3">
        <f t="shared" si="1"/>
        <v>7.0000000000000062E-2</v>
      </c>
      <c r="E23" s="3">
        <v>0.63</v>
      </c>
    </row>
    <row r="24" spans="1:5" x14ac:dyDescent="0.3">
      <c r="A24" t="s">
        <v>119</v>
      </c>
      <c r="B24" s="3">
        <f>($E22*B22+$E23*B23)/$E24</f>
        <v>0.34579545454545457</v>
      </c>
      <c r="C24" s="3">
        <f>($E22*C22+$E23*C23)/$E24</f>
        <v>0.56431818181818183</v>
      </c>
      <c r="D24" s="3">
        <f t="shared" si="1"/>
        <v>8.9886363636363598E-2</v>
      </c>
      <c r="E24" s="3">
        <f>E22+E23</f>
        <v>0.88</v>
      </c>
    </row>
    <row r="25" spans="1:5" x14ac:dyDescent="0.3">
      <c r="A25" s="1"/>
      <c r="D25" s="3"/>
    </row>
    <row r="26" spans="1:5" ht="15.6" x14ac:dyDescent="0.3">
      <c r="A26" s="2" t="s">
        <v>34</v>
      </c>
      <c r="B26" s="7" t="s">
        <v>137</v>
      </c>
      <c r="C26" s="7" t="s">
        <v>136</v>
      </c>
      <c r="D26" s="3"/>
      <c r="E26" s="7" t="s">
        <v>118</v>
      </c>
    </row>
    <row r="27" spans="1:5" x14ac:dyDescent="0.3">
      <c r="A27" t="s">
        <v>35</v>
      </c>
      <c r="B27" s="3">
        <v>0.67</v>
      </c>
      <c r="C27" s="3">
        <v>0.26</v>
      </c>
      <c r="D27" s="3">
        <f t="shared" si="1"/>
        <v>6.9999999999999951E-2</v>
      </c>
      <c r="E27" s="3">
        <v>0.44500000000000001</v>
      </c>
    </row>
    <row r="28" spans="1:5" x14ac:dyDescent="0.3">
      <c r="A28" t="s">
        <v>36</v>
      </c>
      <c r="B28" s="3">
        <v>0.09</v>
      </c>
      <c r="C28" s="3">
        <v>0.86</v>
      </c>
      <c r="D28" s="3">
        <f t="shared" si="1"/>
        <v>5.0000000000000044E-2</v>
      </c>
      <c r="E28" s="3">
        <v>0.3</v>
      </c>
    </row>
    <row r="29" spans="1:5" x14ac:dyDescent="0.3">
      <c r="A29" t="s">
        <v>37</v>
      </c>
      <c r="B29" s="3">
        <v>0.3</v>
      </c>
      <c r="C29" s="3">
        <v>0.55000000000000004</v>
      </c>
      <c r="D29" s="3">
        <f t="shared" si="1"/>
        <v>0.14999999999999991</v>
      </c>
      <c r="E29" s="3">
        <v>0.255</v>
      </c>
    </row>
    <row r="30" spans="1:5" x14ac:dyDescent="0.3">
      <c r="A30" t="s">
        <v>119</v>
      </c>
      <c r="B30" s="3">
        <f>$E27*B27+$E28*B28+$E29*B29</f>
        <v>0.40165000000000006</v>
      </c>
      <c r="C30" s="3">
        <f>$E27*C27+$E28*C28+$E29*C29</f>
        <v>0.51395000000000002</v>
      </c>
      <c r="D30" s="3">
        <f t="shared" si="1"/>
        <v>8.439999999999992E-2</v>
      </c>
      <c r="E30" s="3">
        <f>E27+E28+E29</f>
        <v>1</v>
      </c>
    </row>
    <row r="31" spans="1:5" x14ac:dyDescent="0.3">
      <c r="D31" s="3"/>
    </row>
    <row r="32" spans="1:5" ht="15.6" x14ac:dyDescent="0.3">
      <c r="A32" s="2" t="s">
        <v>42</v>
      </c>
      <c r="D32" s="3"/>
    </row>
    <row r="33" spans="1:5" x14ac:dyDescent="0.3">
      <c r="A33" t="s">
        <v>43</v>
      </c>
      <c r="B33" s="3">
        <v>0.35</v>
      </c>
      <c r="C33" s="3">
        <v>0.59</v>
      </c>
      <c r="D33" s="3">
        <f t="shared" si="1"/>
        <v>6.0000000000000053E-2</v>
      </c>
      <c r="E33" s="8">
        <f>1-E34-E35-E36-E37</f>
        <v>0.57999999999999985</v>
      </c>
    </row>
    <row r="34" spans="1:5" x14ac:dyDescent="0.3">
      <c r="A34" t="s">
        <v>44</v>
      </c>
      <c r="B34" s="3">
        <v>0.42</v>
      </c>
      <c r="C34" s="3">
        <v>0.5</v>
      </c>
      <c r="D34" s="3">
        <f t="shared" si="1"/>
        <v>8.0000000000000071E-2</v>
      </c>
      <c r="E34" s="3">
        <v>0.27</v>
      </c>
    </row>
    <row r="35" spans="1:5" x14ac:dyDescent="0.3">
      <c r="A35" t="s">
        <v>45</v>
      </c>
      <c r="B35" s="3">
        <v>0.45</v>
      </c>
      <c r="C35" s="3">
        <v>0.39</v>
      </c>
      <c r="D35" s="3">
        <f t="shared" si="1"/>
        <v>0.16000000000000003</v>
      </c>
      <c r="E35" s="3">
        <v>0.05</v>
      </c>
    </row>
    <row r="36" spans="1:5" x14ac:dyDescent="0.3">
      <c r="A36" t="s">
        <v>46</v>
      </c>
      <c r="B36" s="3">
        <v>0.52</v>
      </c>
      <c r="C36" s="3">
        <v>0.41</v>
      </c>
      <c r="D36" s="3">
        <f t="shared" si="1"/>
        <v>7.0000000000000007E-2</v>
      </c>
      <c r="E36" s="8">
        <v>0.05</v>
      </c>
    </row>
    <row r="37" spans="1:5" x14ac:dyDescent="0.3">
      <c r="A37" t="s">
        <v>47</v>
      </c>
      <c r="B37" s="3">
        <v>0.41</v>
      </c>
      <c r="C37" s="3">
        <v>0.36</v>
      </c>
      <c r="D37" s="3">
        <f t="shared" si="1"/>
        <v>0.23000000000000009</v>
      </c>
      <c r="E37" s="3">
        <v>0.05</v>
      </c>
    </row>
    <row r="38" spans="1:5" x14ac:dyDescent="0.3">
      <c r="A38" t="s">
        <v>119</v>
      </c>
      <c r="B38" s="3">
        <f>$E33*B33+$E34*B34+$E35*B35+$E36*B36+$E37*B37</f>
        <v>0.38539999999999996</v>
      </c>
      <c r="C38" s="3">
        <f>$E33*C33+$E34*C34+$E35*C35+$E36*C36+$E37*C37</f>
        <v>0.5351999999999999</v>
      </c>
      <c r="D38" s="3">
        <f t="shared" si="1"/>
        <v>7.9400000000000137E-2</v>
      </c>
      <c r="E38" s="3">
        <f>E33+E34+E35+E36+E37</f>
        <v>1</v>
      </c>
    </row>
    <row r="39" spans="1:5" x14ac:dyDescent="0.3">
      <c r="A39" s="1"/>
      <c r="D39" s="3"/>
    </row>
    <row r="40" spans="1:5" x14ac:dyDescent="0.3">
      <c r="A40" s="1"/>
    </row>
    <row r="41" spans="1:5" x14ac:dyDescent="0.3">
      <c r="A41" s="1"/>
    </row>
  </sheetData>
  <hyperlinks>
    <hyperlink ref="A2" r:id="rId1"/>
  </hyperlinks>
  <pageMargins left="0.7" right="0.7" top="0.75" bottom="0.75" header="0.3" footer="0.3"/>
  <pageSetup paperSize="9" orientation="portrait" horizontalDpi="4294967292" verticalDpi="4294967292" r:id="rId2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zoomScale="150" zoomScaleNormal="150" zoomScalePageLayoutView="150" workbookViewId="0">
      <selection activeCell="A5" sqref="A5"/>
    </sheetView>
  </sheetViews>
  <sheetFormatPr baseColWidth="10" defaultRowHeight="14.4" x14ac:dyDescent="0.3"/>
  <cols>
    <col min="1" max="1" width="18.6640625" customWidth="1"/>
  </cols>
  <sheetData>
    <row r="1" spans="1:5" x14ac:dyDescent="0.3">
      <c r="A1" s="6" t="s">
        <v>122</v>
      </c>
    </row>
    <row r="2" spans="1:5" x14ac:dyDescent="0.3">
      <c r="A2" s="9" t="s">
        <v>120</v>
      </c>
    </row>
    <row r="3" spans="1:5" x14ac:dyDescent="0.3">
      <c r="A3" s="10" t="s">
        <v>153</v>
      </c>
    </row>
    <row r="4" spans="1:5" x14ac:dyDescent="0.3">
      <c r="A4" s="10"/>
    </row>
    <row r="5" spans="1:5" x14ac:dyDescent="0.3">
      <c r="A5" s="10"/>
    </row>
    <row r="7" spans="1:5" x14ac:dyDescent="0.3">
      <c r="B7" s="6" t="s">
        <v>158</v>
      </c>
    </row>
    <row r="8" spans="1:5" ht="15.6" x14ac:dyDescent="0.3">
      <c r="A8" s="19" t="s">
        <v>121</v>
      </c>
      <c r="B8" s="7" t="s">
        <v>137</v>
      </c>
      <c r="C8" s="7" t="s">
        <v>138</v>
      </c>
      <c r="D8" s="7" t="s">
        <v>7</v>
      </c>
      <c r="E8" s="7" t="s">
        <v>118</v>
      </c>
    </row>
    <row r="9" spans="1:5" x14ac:dyDescent="0.3">
      <c r="A9" t="s">
        <v>0</v>
      </c>
      <c r="B9" s="3">
        <v>0.5</v>
      </c>
      <c r="C9" s="3">
        <v>0.48</v>
      </c>
      <c r="D9" s="3">
        <f t="shared" ref="D9:D11" si="0">1-B9-C9</f>
        <v>2.0000000000000018E-2</v>
      </c>
      <c r="E9" s="3">
        <v>0.5</v>
      </c>
    </row>
    <row r="10" spans="1:5" x14ac:dyDescent="0.3">
      <c r="A10" t="s">
        <v>1</v>
      </c>
      <c r="B10" s="3">
        <v>0.5</v>
      </c>
      <c r="C10" s="3">
        <v>0.48</v>
      </c>
      <c r="D10" s="3">
        <f t="shared" si="0"/>
        <v>2.0000000000000018E-2</v>
      </c>
      <c r="E10" s="3">
        <v>0.5</v>
      </c>
    </row>
    <row r="11" spans="1:5" x14ac:dyDescent="0.3">
      <c r="A11" t="s">
        <v>119</v>
      </c>
      <c r="B11" s="3">
        <f>$E9*B9+$E10*B10</f>
        <v>0.5</v>
      </c>
      <c r="C11" s="3">
        <f>$E9*C9+$E10*C10</f>
        <v>0.48</v>
      </c>
      <c r="D11" s="3">
        <f t="shared" si="0"/>
        <v>2.0000000000000018E-2</v>
      </c>
      <c r="E11" s="3">
        <f>E9+E10</f>
        <v>1</v>
      </c>
    </row>
    <row r="12" spans="1:5" x14ac:dyDescent="0.3">
      <c r="A12" t="s">
        <v>151</v>
      </c>
      <c r="B12" s="3">
        <f>B13/$E13</f>
        <v>0.50064763563548431</v>
      </c>
      <c r="C12" s="3">
        <f>C13/$E13</f>
        <v>0.48001184807144953</v>
      </c>
      <c r="D12" s="3">
        <f>1-B12-C12</f>
        <v>1.9340516293066157E-2</v>
      </c>
      <c r="E12" s="3">
        <f>E13/$E13</f>
        <v>1</v>
      </c>
    </row>
    <row r="13" spans="1:5" x14ac:dyDescent="0.3">
      <c r="B13" s="20">
        <v>40830763</v>
      </c>
      <c r="C13" s="21">
        <v>39147793</v>
      </c>
      <c r="D13" s="27">
        <f>E13-C13-B13</f>
        <v>1577333</v>
      </c>
      <c r="E13" s="21">
        <v>81555889</v>
      </c>
    </row>
    <row r="14" spans="1:5" x14ac:dyDescent="0.3">
      <c r="A14" s="1"/>
      <c r="D14" s="18"/>
    </row>
    <row r="15" spans="1:5" ht="15.6" x14ac:dyDescent="0.3">
      <c r="A15" s="2" t="s">
        <v>2</v>
      </c>
      <c r="B15" s="7" t="s">
        <v>137</v>
      </c>
      <c r="C15" s="7" t="s">
        <v>138</v>
      </c>
      <c r="D15" s="7"/>
      <c r="E15" s="7" t="s">
        <v>118</v>
      </c>
    </row>
    <row r="16" spans="1:5" x14ac:dyDescent="0.3">
      <c r="A16" t="s">
        <v>3</v>
      </c>
      <c r="B16" s="3">
        <v>0.47</v>
      </c>
      <c r="C16" s="3">
        <v>0.52</v>
      </c>
      <c r="D16" s="3">
        <f t="shared" ref="D16:D33" si="1">1-B16-C16</f>
        <v>1.0000000000000009E-2</v>
      </c>
      <c r="E16" s="3">
        <v>0.9</v>
      </c>
    </row>
    <row r="17" spans="1:5" x14ac:dyDescent="0.3">
      <c r="A17" t="s">
        <v>4</v>
      </c>
      <c r="B17" s="3">
        <v>0.83</v>
      </c>
      <c r="C17" s="3">
        <v>0.16</v>
      </c>
      <c r="D17" s="3">
        <f t="shared" si="1"/>
        <v>1.0000000000000037E-2</v>
      </c>
      <c r="E17" s="3">
        <v>0.08</v>
      </c>
    </row>
    <row r="18" spans="1:5" x14ac:dyDescent="0.3">
      <c r="A18" t="s">
        <v>152</v>
      </c>
      <c r="B18" s="3">
        <v>0.76</v>
      </c>
      <c r="C18" s="3">
        <v>0.24</v>
      </c>
      <c r="D18" s="3">
        <f t="shared" si="1"/>
        <v>0</v>
      </c>
      <c r="E18" s="8">
        <v>0.02</v>
      </c>
    </row>
    <row r="19" spans="1:5" x14ac:dyDescent="0.3">
      <c r="A19" t="s">
        <v>119</v>
      </c>
      <c r="B19" s="3">
        <f>$E16*B16+$E17*B17+$E18*B18</f>
        <v>0.50460000000000005</v>
      </c>
      <c r="C19" s="3">
        <f>$E16*C16+$E17*C17+$E18*C18</f>
        <v>0.48560000000000003</v>
      </c>
      <c r="D19" s="3">
        <f t="shared" si="1"/>
        <v>9.7999999999999199E-3</v>
      </c>
      <c r="E19" s="3">
        <f>E16+E17+E18</f>
        <v>1</v>
      </c>
    </row>
    <row r="20" spans="1:5" x14ac:dyDescent="0.3">
      <c r="D20" s="3"/>
    </row>
    <row r="21" spans="1:5" ht="15.6" x14ac:dyDescent="0.3">
      <c r="A21" s="2" t="s">
        <v>34</v>
      </c>
      <c r="B21" s="7" t="s">
        <v>137</v>
      </c>
      <c r="C21" s="7" t="s">
        <v>138</v>
      </c>
      <c r="D21" s="3"/>
      <c r="E21" s="7" t="s">
        <v>118</v>
      </c>
    </row>
    <row r="22" spans="1:5" x14ac:dyDescent="0.3">
      <c r="A22" t="s">
        <v>35</v>
      </c>
      <c r="B22" s="3">
        <v>0.77</v>
      </c>
      <c r="C22" s="3">
        <v>0.22</v>
      </c>
      <c r="D22" s="3">
        <f t="shared" si="1"/>
        <v>9.9999999999999811E-3</v>
      </c>
      <c r="E22" s="3">
        <v>0.41</v>
      </c>
    </row>
    <row r="23" spans="1:5" x14ac:dyDescent="0.3">
      <c r="A23" t="s">
        <v>36</v>
      </c>
      <c r="B23" s="3">
        <v>0.09</v>
      </c>
      <c r="C23" s="3">
        <v>0.9</v>
      </c>
      <c r="D23" s="3">
        <f t="shared" si="1"/>
        <v>1.0000000000000009E-2</v>
      </c>
      <c r="E23" s="3">
        <v>0.25</v>
      </c>
    </row>
    <row r="24" spans="1:5" x14ac:dyDescent="0.3">
      <c r="A24" t="s">
        <v>37</v>
      </c>
      <c r="B24" s="3">
        <v>0.43</v>
      </c>
      <c r="C24" s="3">
        <v>0.54</v>
      </c>
      <c r="D24" s="3">
        <f t="shared" si="1"/>
        <v>3.0000000000000027E-2</v>
      </c>
      <c r="E24" s="3">
        <v>0.34</v>
      </c>
    </row>
    <row r="25" spans="1:5" x14ac:dyDescent="0.3">
      <c r="A25" t="s">
        <v>119</v>
      </c>
      <c r="B25" s="3">
        <f>$E22*B22+$E23*B23+$E24*B24</f>
        <v>0.4844</v>
      </c>
      <c r="C25" s="3">
        <f>$E22*C22+$E23*C23+$E24*C24</f>
        <v>0.49880000000000002</v>
      </c>
      <c r="D25" s="3">
        <f t="shared" si="1"/>
        <v>1.6800000000000037E-2</v>
      </c>
      <c r="E25" s="3">
        <f>E22+E23+E24</f>
        <v>1</v>
      </c>
    </row>
    <row r="26" spans="1:5" x14ac:dyDescent="0.3">
      <c r="A26" s="1"/>
      <c r="D26" s="3"/>
    </row>
    <row r="27" spans="1:5" ht="15.6" x14ac:dyDescent="0.3">
      <c r="A27" s="2" t="s">
        <v>42</v>
      </c>
      <c r="B27" s="7" t="s">
        <v>137</v>
      </c>
      <c r="C27" s="7" t="s">
        <v>138</v>
      </c>
      <c r="D27" s="3"/>
      <c r="E27" s="7" t="s">
        <v>118</v>
      </c>
    </row>
    <row r="28" spans="1:5" x14ac:dyDescent="0.3">
      <c r="A28" t="s">
        <v>43</v>
      </c>
      <c r="B28" s="3">
        <v>0.44</v>
      </c>
      <c r="C28" s="3">
        <v>0.55000000000000004</v>
      </c>
      <c r="D28" s="3">
        <f t="shared" si="1"/>
        <v>1.0000000000000009E-2</v>
      </c>
      <c r="E28" s="8">
        <f>1-E29-E30-E31-E32</f>
        <v>0.57999999999999985</v>
      </c>
    </row>
    <row r="29" spans="1:5" x14ac:dyDescent="0.3">
      <c r="A29" t="s">
        <v>44</v>
      </c>
      <c r="B29" s="3">
        <v>0.54</v>
      </c>
      <c r="C29" s="3">
        <v>0.44</v>
      </c>
      <c r="D29" s="3">
        <f t="shared" si="1"/>
        <v>1.9999999999999962E-2</v>
      </c>
      <c r="E29" s="3">
        <v>0.3</v>
      </c>
    </row>
    <row r="30" spans="1:5" x14ac:dyDescent="0.3">
      <c r="A30" t="s">
        <v>45</v>
      </c>
      <c r="B30" s="3">
        <v>0.64</v>
      </c>
      <c r="C30" s="3">
        <v>0.34</v>
      </c>
      <c r="D30" s="3">
        <f t="shared" si="1"/>
        <v>1.9999999999999962E-2</v>
      </c>
      <c r="E30" s="3">
        <v>0.03</v>
      </c>
    </row>
    <row r="31" spans="1:5" x14ac:dyDescent="0.3">
      <c r="A31" t="s">
        <v>46</v>
      </c>
      <c r="B31" s="3">
        <v>0.56000000000000005</v>
      </c>
      <c r="C31" s="3">
        <v>0.41</v>
      </c>
      <c r="D31" s="3">
        <f t="shared" si="1"/>
        <v>2.9999999999999971E-2</v>
      </c>
      <c r="E31" s="8">
        <v>0.05</v>
      </c>
    </row>
    <row r="32" spans="1:5" x14ac:dyDescent="0.3">
      <c r="A32" t="s">
        <v>47</v>
      </c>
      <c r="B32" s="3">
        <v>0.54</v>
      </c>
      <c r="C32" s="3">
        <v>0.43</v>
      </c>
      <c r="D32" s="3">
        <f t="shared" si="1"/>
        <v>2.9999999999999971E-2</v>
      </c>
      <c r="E32" s="8">
        <v>0.04</v>
      </c>
    </row>
    <row r="33" spans="1:5" x14ac:dyDescent="0.3">
      <c r="A33" t="s">
        <v>119</v>
      </c>
      <c r="B33" s="3">
        <f>$E28*B28+$E29*B29+$E30*B30+$E31*B31+$E32*B32</f>
        <v>0.48599999999999993</v>
      </c>
      <c r="C33" s="3">
        <f>$E28*C28+$E29*C29+$E30*C30+$E31*C31+$E32*C32</f>
        <v>0.49889999999999995</v>
      </c>
      <c r="D33" s="3">
        <f t="shared" si="1"/>
        <v>1.5100000000000058E-2</v>
      </c>
      <c r="E33" s="3">
        <f>E28+E29+E30+E31+E32</f>
        <v>1</v>
      </c>
    </row>
    <row r="34" spans="1:5" x14ac:dyDescent="0.3">
      <c r="A34" s="1"/>
      <c r="D34" s="3"/>
    </row>
    <row r="35" spans="1:5" x14ac:dyDescent="0.3">
      <c r="A35" s="1"/>
      <c r="D35" s="3"/>
    </row>
    <row r="36" spans="1:5" x14ac:dyDescent="0.3">
      <c r="A36" s="1"/>
      <c r="D36" s="3"/>
    </row>
    <row r="37" spans="1:5" x14ac:dyDescent="0.3">
      <c r="D37" s="3"/>
    </row>
    <row r="38" spans="1:5" x14ac:dyDescent="0.3">
      <c r="D38" s="3"/>
    </row>
  </sheetData>
  <hyperlinks>
    <hyperlink ref="A2" r:id="rId1"/>
  </hyperlinks>
  <pageMargins left="0.7" right="0.7" top="0.75" bottom="0.75" header="0.3" footer="0.3"/>
  <pageSetup paperSize="9" orientation="portrait" horizontalDpi="4294967292" verticalDpi="4294967292" r:id="rId2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opLeftCell="A3" zoomScale="150" zoomScaleNormal="150" zoomScalePageLayoutView="150" workbookViewId="0"/>
  </sheetViews>
  <sheetFormatPr baseColWidth="10" defaultRowHeight="14.4" x14ac:dyDescent="0.3"/>
  <cols>
    <col min="1" max="1" width="24.33203125" customWidth="1"/>
  </cols>
  <sheetData>
    <row r="1" spans="1:5" x14ac:dyDescent="0.3">
      <c r="A1" s="6" t="s">
        <v>122</v>
      </c>
    </row>
    <row r="2" spans="1:5" x14ac:dyDescent="0.3">
      <c r="A2" s="10" t="s">
        <v>120</v>
      </c>
    </row>
    <row r="3" spans="1:5" x14ac:dyDescent="0.3">
      <c r="A3" s="10" t="s">
        <v>153</v>
      </c>
    </row>
    <row r="4" spans="1:5" x14ac:dyDescent="0.3">
      <c r="A4" s="10"/>
    </row>
    <row r="5" spans="1:5" x14ac:dyDescent="0.3">
      <c r="A5" s="10"/>
    </row>
    <row r="6" spans="1:5" x14ac:dyDescent="0.3">
      <c r="A6" s="10"/>
    </row>
    <row r="7" spans="1:5" x14ac:dyDescent="0.3">
      <c r="A7" s="10"/>
      <c r="B7" s="6" t="s">
        <v>158</v>
      </c>
    </row>
    <row r="8" spans="1:5" ht="15.6" x14ac:dyDescent="0.3">
      <c r="A8" s="19" t="s">
        <v>121</v>
      </c>
      <c r="B8" s="7" t="s">
        <v>139</v>
      </c>
      <c r="C8" s="7" t="s">
        <v>140</v>
      </c>
      <c r="D8" s="7" t="s">
        <v>7</v>
      </c>
      <c r="E8" s="7" t="s">
        <v>118</v>
      </c>
    </row>
    <row r="9" spans="1:5" x14ac:dyDescent="0.3">
      <c r="A9" t="s">
        <v>0</v>
      </c>
      <c r="B9" s="3">
        <v>0.36</v>
      </c>
      <c r="C9" s="3">
        <v>0.61</v>
      </c>
      <c r="D9" s="3">
        <f t="shared" ref="D9:D11" si="0">1-B9-C9</f>
        <v>3.0000000000000027E-2</v>
      </c>
      <c r="E9" s="3">
        <v>0.51</v>
      </c>
    </row>
    <row r="10" spans="1:5" x14ac:dyDescent="0.3">
      <c r="A10" t="s">
        <v>1</v>
      </c>
      <c r="B10" s="3">
        <v>0.38</v>
      </c>
      <c r="C10" s="3">
        <v>0.6</v>
      </c>
      <c r="D10" s="3">
        <f t="shared" si="0"/>
        <v>2.0000000000000018E-2</v>
      </c>
      <c r="E10" s="3">
        <v>0.49</v>
      </c>
    </row>
    <row r="11" spans="1:5" x14ac:dyDescent="0.3">
      <c r="A11" t="s">
        <v>119</v>
      </c>
      <c r="B11" s="3">
        <f>$E9*B9+$E10*B10</f>
        <v>0.36980000000000002</v>
      </c>
      <c r="C11" s="3">
        <f>$E9*C9+$E10*C10</f>
        <v>0.60509999999999997</v>
      </c>
      <c r="D11" s="3">
        <f t="shared" si="0"/>
        <v>2.5100000000000011E-2</v>
      </c>
      <c r="E11" s="3">
        <f>E9+E10</f>
        <v>1</v>
      </c>
    </row>
    <row r="12" spans="1:5" x14ac:dyDescent="0.3">
      <c r="A12" t="s">
        <v>151</v>
      </c>
      <c r="B12" s="3">
        <f>B13/$E13</f>
        <v>0.37533357864584049</v>
      </c>
      <c r="C12" s="3">
        <f>C13/$E13</f>
        <v>0.60693243211910508</v>
      </c>
      <c r="D12" s="3">
        <f>1-B12-C12</f>
        <v>1.7733989235054426E-2</v>
      </c>
      <c r="E12" s="3">
        <f>E13/$E13</f>
        <v>1</v>
      </c>
    </row>
    <row r="13" spans="1:5" x14ac:dyDescent="0.3">
      <c r="B13" s="20">
        <v>29170383</v>
      </c>
      <c r="C13" s="21">
        <v>47169911</v>
      </c>
      <c r="D13" s="27">
        <f>E13-C13-B13</f>
        <v>1378260</v>
      </c>
      <c r="E13" s="21">
        <v>77718554</v>
      </c>
    </row>
    <row r="14" spans="1:5" x14ac:dyDescent="0.3">
      <c r="A14" s="1"/>
      <c r="D14" s="18"/>
    </row>
    <row r="15" spans="1:5" ht="15.6" x14ac:dyDescent="0.3">
      <c r="A15" s="2" t="s">
        <v>2</v>
      </c>
      <c r="B15" s="7" t="s">
        <v>139</v>
      </c>
      <c r="C15" s="7" t="s">
        <v>140</v>
      </c>
      <c r="D15" s="7"/>
      <c r="E15" s="7" t="s">
        <v>118</v>
      </c>
    </row>
    <row r="16" spans="1:5" x14ac:dyDescent="0.3">
      <c r="A16" t="s">
        <v>3</v>
      </c>
      <c r="B16" s="3">
        <v>0.32</v>
      </c>
      <c r="C16" s="3">
        <v>0.66</v>
      </c>
      <c r="D16" s="3">
        <f t="shared" ref="D16:D33" si="1">1-B16-C16</f>
        <v>1.9999999999999907E-2</v>
      </c>
      <c r="E16" s="3">
        <v>0.89</v>
      </c>
    </row>
    <row r="17" spans="1:5" x14ac:dyDescent="0.3">
      <c r="A17" t="s">
        <v>4</v>
      </c>
      <c r="B17" s="3">
        <v>0.82</v>
      </c>
      <c r="C17" s="3">
        <v>0.18</v>
      </c>
      <c r="D17" s="3">
        <f t="shared" si="1"/>
        <v>0</v>
      </c>
      <c r="E17" s="3">
        <v>0.1</v>
      </c>
    </row>
    <row r="18" spans="1:5" x14ac:dyDescent="0.3">
      <c r="A18" t="s">
        <v>152</v>
      </c>
      <c r="B18" s="3">
        <v>0.64</v>
      </c>
      <c r="C18" s="3">
        <v>0.34</v>
      </c>
      <c r="D18" s="3">
        <f t="shared" si="1"/>
        <v>1.9999999999999962E-2</v>
      </c>
      <c r="E18" s="8">
        <v>0.01</v>
      </c>
    </row>
    <row r="19" spans="1:5" x14ac:dyDescent="0.3">
      <c r="A19" t="s">
        <v>119</v>
      </c>
      <c r="B19" s="3">
        <f>$E16*B16+$E17*B17+$E18*B18</f>
        <v>0.37320000000000003</v>
      </c>
      <c r="C19" s="3">
        <f>$E16*C16+$E17*C17+$E18*C18</f>
        <v>0.60880000000000001</v>
      </c>
      <c r="D19" s="3">
        <f t="shared" si="1"/>
        <v>1.8000000000000016E-2</v>
      </c>
      <c r="E19" s="3">
        <f>E16+E17+E18</f>
        <v>1</v>
      </c>
    </row>
    <row r="20" spans="1:5" x14ac:dyDescent="0.3">
      <c r="B20" s="3"/>
      <c r="C20" s="3"/>
      <c r="D20" s="3"/>
      <c r="E20" s="3"/>
    </row>
    <row r="21" spans="1:5" ht="15.6" x14ac:dyDescent="0.3">
      <c r="A21" s="2" t="s">
        <v>34</v>
      </c>
      <c r="B21" s="7" t="s">
        <v>139</v>
      </c>
      <c r="C21" s="7" t="s">
        <v>140</v>
      </c>
      <c r="D21" s="3"/>
      <c r="E21" s="7" t="s">
        <v>118</v>
      </c>
    </row>
    <row r="22" spans="1:5" x14ac:dyDescent="0.3">
      <c r="A22" t="s">
        <v>35</v>
      </c>
      <c r="B22" s="3">
        <v>0.61</v>
      </c>
      <c r="C22" s="3">
        <v>0.37</v>
      </c>
      <c r="D22" s="3">
        <f t="shared" si="1"/>
        <v>2.0000000000000018E-2</v>
      </c>
      <c r="E22" s="3">
        <v>0.46</v>
      </c>
    </row>
    <row r="23" spans="1:5" x14ac:dyDescent="0.3">
      <c r="A23" t="s">
        <v>36</v>
      </c>
      <c r="B23" s="3">
        <v>7.0000000000000007E-2</v>
      </c>
      <c r="C23" s="3">
        <v>0.92</v>
      </c>
      <c r="D23" s="3">
        <f t="shared" si="1"/>
        <v>9.9999999999998979E-3</v>
      </c>
      <c r="E23" s="3">
        <v>0.35</v>
      </c>
    </row>
    <row r="24" spans="1:5" x14ac:dyDescent="0.3">
      <c r="A24" t="s">
        <v>37</v>
      </c>
      <c r="B24" s="3">
        <v>0.35</v>
      </c>
      <c r="C24" s="3">
        <v>0.61</v>
      </c>
      <c r="D24" s="3">
        <f t="shared" si="1"/>
        <v>4.0000000000000036E-2</v>
      </c>
      <c r="E24" s="3">
        <v>0.19</v>
      </c>
    </row>
    <row r="25" spans="1:5" x14ac:dyDescent="0.3">
      <c r="A25" t="s">
        <v>119</v>
      </c>
      <c r="B25" s="3">
        <f>$E22*B22+$E23*B23+$E24*B24</f>
        <v>0.37160000000000004</v>
      </c>
      <c r="C25" s="3">
        <f>$E22*C22+$E23*C23+$E24*C24</f>
        <v>0.60810000000000008</v>
      </c>
      <c r="D25" s="3">
        <f t="shared" si="1"/>
        <v>2.0299999999999874E-2</v>
      </c>
      <c r="E25" s="3">
        <f>E22+E23+E24</f>
        <v>1</v>
      </c>
    </row>
    <row r="26" spans="1:5" x14ac:dyDescent="0.3">
      <c r="D26" s="3"/>
    </row>
    <row r="27" spans="1:5" ht="15.6" x14ac:dyDescent="0.3">
      <c r="A27" s="2" t="s">
        <v>42</v>
      </c>
      <c r="B27" s="7" t="s">
        <v>139</v>
      </c>
      <c r="C27" s="7" t="s">
        <v>140</v>
      </c>
      <c r="D27" s="3"/>
      <c r="E27" s="7" t="s">
        <v>118</v>
      </c>
    </row>
    <row r="28" spans="1:5" x14ac:dyDescent="0.3">
      <c r="A28" t="s">
        <v>43</v>
      </c>
      <c r="B28" s="3">
        <v>0.28000000000000003</v>
      </c>
      <c r="C28" s="3">
        <v>0.7</v>
      </c>
      <c r="D28" s="3">
        <f t="shared" si="1"/>
        <v>2.0000000000000018E-2</v>
      </c>
      <c r="E28" s="8">
        <f>1-E29-E30-E31-E32</f>
        <v>0.57999999999999985</v>
      </c>
    </row>
    <row r="29" spans="1:5" x14ac:dyDescent="0.3">
      <c r="A29" t="s">
        <v>44</v>
      </c>
      <c r="B29" s="3">
        <v>0.44</v>
      </c>
      <c r="C29" s="3">
        <v>0.55000000000000004</v>
      </c>
      <c r="D29" s="3">
        <f t="shared" si="1"/>
        <v>1.0000000000000009E-2</v>
      </c>
      <c r="E29" s="3">
        <v>0.28000000000000003</v>
      </c>
    </row>
    <row r="30" spans="1:5" x14ac:dyDescent="0.3">
      <c r="A30" t="s">
        <v>45</v>
      </c>
      <c r="B30" s="3">
        <v>0.65</v>
      </c>
      <c r="C30" s="3">
        <v>0.34</v>
      </c>
      <c r="D30" s="3">
        <f t="shared" si="1"/>
        <v>9.9999999999999534E-3</v>
      </c>
      <c r="E30" s="3">
        <v>0.04</v>
      </c>
    </row>
    <row r="31" spans="1:5" x14ac:dyDescent="0.3">
      <c r="A31" t="s">
        <v>46</v>
      </c>
      <c r="B31" s="3">
        <v>0.46</v>
      </c>
      <c r="C31" s="3">
        <v>0.51</v>
      </c>
      <c r="D31" s="3">
        <f t="shared" si="1"/>
        <v>3.0000000000000027E-2</v>
      </c>
      <c r="E31" s="8">
        <v>0.05</v>
      </c>
    </row>
    <row r="32" spans="1:5" x14ac:dyDescent="0.3">
      <c r="A32" t="s">
        <v>47</v>
      </c>
      <c r="B32" s="3">
        <v>0.59</v>
      </c>
      <c r="C32" s="3">
        <v>0.37</v>
      </c>
      <c r="D32" s="3">
        <f t="shared" si="1"/>
        <v>4.0000000000000036E-2</v>
      </c>
      <c r="E32" s="3">
        <v>0.05</v>
      </c>
    </row>
    <row r="33" spans="1:5" x14ac:dyDescent="0.3">
      <c r="A33" t="s">
        <v>119</v>
      </c>
      <c r="B33" s="3">
        <f>$E28*B28+$E29*B29+$E30*B30+$E31*B31+$E32*B32</f>
        <v>0.36409999999999998</v>
      </c>
      <c r="C33" s="3">
        <f>$E28*C28+$E29*C29+$E30*C30+$E31*C31+$E32*C32</f>
        <v>0.61759999999999982</v>
      </c>
      <c r="D33" s="3">
        <f t="shared" si="1"/>
        <v>1.8300000000000205E-2</v>
      </c>
      <c r="E33" s="3">
        <f>E28+E29+E30+E31+E32</f>
        <v>1</v>
      </c>
    </row>
    <row r="34" spans="1:5" x14ac:dyDescent="0.3">
      <c r="A34" s="1"/>
    </row>
    <row r="35" spans="1:5" x14ac:dyDescent="0.3">
      <c r="A35" s="1"/>
    </row>
    <row r="36" spans="1:5" x14ac:dyDescent="0.3">
      <c r="A36" s="1"/>
    </row>
  </sheetData>
  <hyperlinks>
    <hyperlink ref="A2" r:id="rId1"/>
  </hyperlinks>
  <pageMargins left="0.7" right="0.7" top="0.75" bottom="0.75" header="0.3" footer="0.3"/>
  <pageSetup paperSize="9" orientation="portrait" horizontalDpi="4294967292" verticalDpi="4294967292"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96"/>
  <sheetViews>
    <sheetView workbookViewId="0">
      <pane xSplit="1" ySplit="5" topLeftCell="CT6" activePane="bottomRight" state="frozen"/>
      <selection activeCell="L66" sqref="L66"/>
      <selection pane="topRight" activeCell="L66" sqref="L66"/>
      <selection pane="bottomLeft" activeCell="L66" sqref="L66"/>
      <selection pane="bottomRight" activeCell="S66" sqref="S66"/>
    </sheetView>
  </sheetViews>
  <sheetFormatPr baseColWidth="10" defaultRowHeight="14.4" x14ac:dyDescent="0.3"/>
  <cols>
    <col min="1" max="1" width="10.77734375" customWidth="1"/>
    <col min="2" max="2" width="12.5546875" customWidth="1"/>
    <col min="3" max="3" width="11.21875" customWidth="1"/>
    <col min="4" max="9" width="10.77734375" customWidth="1"/>
  </cols>
  <sheetData>
    <row r="1" spans="1:112" ht="18" customHeight="1" thickBot="1" x14ac:dyDescent="0.35">
      <c r="A1" s="31"/>
      <c r="B1" s="31"/>
      <c r="C1" s="31"/>
      <c r="D1" s="31"/>
      <c r="E1" s="31"/>
      <c r="F1" s="31"/>
      <c r="G1" s="31"/>
      <c r="H1" s="31"/>
      <c r="I1" s="31"/>
    </row>
    <row r="2" spans="1:112" ht="40.049999999999997" customHeight="1" thickTop="1" thickBot="1" x14ac:dyDescent="0.35">
      <c r="A2" s="73" t="s">
        <v>245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5"/>
    </row>
    <row r="3" spans="1:112" ht="18" customHeight="1" thickTop="1" thickBot="1" x14ac:dyDescent="0.35">
      <c r="A3" s="31"/>
      <c r="B3" s="31"/>
      <c r="C3" s="31"/>
      <c r="D3" s="31"/>
      <c r="E3" s="31"/>
      <c r="F3" s="31"/>
      <c r="G3" s="31"/>
      <c r="H3" s="31"/>
      <c r="I3" s="31"/>
    </row>
    <row r="4" spans="1:112" ht="18" customHeight="1" thickTop="1" thickBot="1" x14ac:dyDescent="0.35">
      <c r="A4" s="76" t="s">
        <v>218</v>
      </c>
      <c r="B4" s="78" t="s">
        <v>241</v>
      </c>
      <c r="C4" s="78"/>
      <c r="D4" s="78"/>
      <c r="E4" s="78" t="s">
        <v>242</v>
      </c>
      <c r="F4" s="78"/>
      <c r="G4" s="79" t="s">
        <v>248</v>
      </c>
      <c r="H4" s="80"/>
      <c r="I4" s="81"/>
      <c r="J4" s="79" t="s">
        <v>249</v>
      </c>
      <c r="K4" s="80"/>
      <c r="L4" s="81"/>
      <c r="M4" s="79" t="s">
        <v>250</v>
      </c>
      <c r="N4" s="80"/>
      <c r="O4" s="80"/>
      <c r="P4" s="80"/>
      <c r="Q4" s="82" t="s">
        <v>286</v>
      </c>
      <c r="R4" s="83"/>
      <c r="S4" s="83"/>
      <c r="T4" s="83"/>
      <c r="U4" s="79" t="s">
        <v>254</v>
      </c>
      <c r="V4" s="80"/>
      <c r="W4" s="80"/>
      <c r="X4" s="47"/>
      <c r="Y4" s="82" t="s">
        <v>258</v>
      </c>
      <c r="Z4" s="83"/>
      <c r="AA4" s="83"/>
      <c r="AB4" s="83"/>
      <c r="AC4" s="68" t="s">
        <v>270</v>
      </c>
      <c r="AD4" s="47"/>
      <c r="AE4" s="71"/>
      <c r="AF4" s="71"/>
      <c r="AG4" s="47"/>
      <c r="AH4" s="47"/>
      <c r="AI4" s="67"/>
      <c r="AJ4" s="68" t="s">
        <v>272</v>
      </c>
      <c r="AK4" s="67"/>
      <c r="AL4" s="71"/>
      <c r="AM4" s="71"/>
      <c r="AN4" s="67"/>
      <c r="AO4" s="67"/>
      <c r="AP4" s="71"/>
      <c r="AQ4" s="71"/>
      <c r="AR4" s="71"/>
      <c r="AS4" s="71"/>
      <c r="AT4" s="71"/>
      <c r="AU4" s="71"/>
      <c r="AV4" s="71"/>
      <c r="AW4" s="71"/>
      <c r="AX4" s="67"/>
      <c r="AY4" s="67"/>
      <c r="AZ4" s="67"/>
      <c r="BA4" s="67"/>
      <c r="BB4" s="79" t="s">
        <v>271</v>
      </c>
      <c r="BC4" s="80"/>
      <c r="BD4" s="80"/>
      <c r="BE4" s="81"/>
      <c r="BF4" s="47"/>
      <c r="BG4" s="47"/>
      <c r="BH4" s="47"/>
      <c r="BI4" s="47"/>
      <c r="BJ4" s="47"/>
      <c r="BK4" s="47"/>
      <c r="BL4" s="47"/>
      <c r="BM4" s="47"/>
      <c r="BN4" s="47"/>
      <c r="BO4" s="45"/>
    </row>
    <row r="5" spans="1:112" ht="60" customHeight="1" thickTop="1" thickBot="1" x14ac:dyDescent="0.35">
      <c r="A5" s="77"/>
      <c r="B5" s="34" t="s">
        <v>238</v>
      </c>
      <c r="C5" s="34" t="s">
        <v>239</v>
      </c>
      <c r="D5" s="34" t="s">
        <v>240</v>
      </c>
      <c r="E5" s="34" t="s">
        <v>243</v>
      </c>
      <c r="F5" s="34" t="s">
        <v>244</v>
      </c>
      <c r="G5" s="33" t="s">
        <v>246</v>
      </c>
      <c r="H5" s="33"/>
      <c r="I5" s="33"/>
      <c r="J5" s="33" t="s">
        <v>247</v>
      </c>
      <c r="K5" s="33"/>
      <c r="L5" s="33"/>
      <c r="M5" s="50" t="s">
        <v>251</v>
      </c>
      <c r="N5" s="50" t="s">
        <v>252</v>
      </c>
      <c r="O5" s="50" t="s">
        <v>253</v>
      </c>
      <c r="P5" s="50"/>
      <c r="Q5" s="70" t="s">
        <v>287</v>
      </c>
      <c r="R5" s="70" t="s">
        <v>252</v>
      </c>
      <c r="S5" s="70" t="s">
        <v>253</v>
      </c>
      <c r="T5" s="70"/>
      <c r="U5" s="50" t="s">
        <v>255</v>
      </c>
      <c r="V5" s="50" t="s">
        <v>252</v>
      </c>
      <c r="W5" s="50" t="s">
        <v>256</v>
      </c>
      <c r="X5" s="50"/>
      <c r="Y5" s="50" t="s">
        <v>260</v>
      </c>
      <c r="Z5" s="50" t="s">
        <v>252</v>
      </c>
      <c r="AA5" s="50" t="s">
        <v>259</v>
      </c>
      <c r="AB5" s="50"/>
      <c r="AC5" s="33" t="s">
        <v>223</v>
      </c>
      <c r="AD5" s="50" t="s">
        <v>289</v>
      </c>
      <c r="AE5" s="72" t="s">
        <v>288</v>
      </c>
      <c r="AF5" s="72" t="s">
        <v>289</v>
      </c>
      <c r="AG5" s="50" t="s">
        <v>261</v>
      </c>
      <c r="AH5" s="50" t="s">
        <v>257</v>
      </c>
      <c r="AI5" s="69"/>
      <c r="AJ5" s="69" t="s">
        <v>273</v>
      </c>
      <c r="AK5" s="69" t="s">
        <v>276</v>
      </c>
      <c r="AL5" s="72" t="s">
        <v>290</v>
      </c>
      <c r="AM5" s="72" t="s">
        <v>276</v>
      </c>
      <c r="AN5" s="69" t="s">
        <v>274</v>
      </c>
      <c r="AO5" s="69" t="s">
        <v>275</v>
      </c>
      <c r="AP5" s="72"/>
      <c r="AQ5" s="72"/>
      <c r="AR5" s="72"/>
      <c r="AS5" s="72"/>
      <c r="AT5" s="72"/>
      <c r="AU5" s="72"/>
      <c r="AV5" s="72"/>
      <c r="AW5" s="72"/>
      <c r="AX5" s="69"/>
      <c r="AY5" s="69"/>
      <c r="AZ5" s="69"/>
      <c r="BA5" s="69"/>
      <c r="BB5" s="33" t="s">
        <v>219</v>
      </c>
      <c r="BC5" s="33" t="s">
        <v>220</v>
      </c>
      <c r="BD5" s="33" t="s">
        <v>221</v>
      </c>
      <c r="BE5" s="33" t="s">
        <v>222</v>
      </c>
      <c r="BF5" s="51"/>
      <c r="BG5" s="51"/>
      <c r="BH5" s="51"/>
      <c r="BI5" s="51"/>
      <c r="BJ5" s="51"/>
      <c r="BK5" s="51"/>
      <c r="BL5" s="51"/>
      <c r="BM5" s="51"/>
      <c r="BN5" s="51"/>
      <c r="BP5" s="33"/>
      <c r="BR5" s="33"/>
      <c r="BU5" s="35"/>
      <c r="BV5" s="35"/>
      <c r="BW5" s="35"/>
      <c r="BX5" s="35"/>
      <c r="BY5" s="35"/>
      <c r="BZ5" s="35"/>
      <c r="CA5" s="35"/>
      <c r="CB5" s="35"/>
      <c r="CC5" s="35"/>
      <c r="CD5" s="35"/>
      <c r="CE5" s="35"/>
      <c r="CF5" s="35"/>
      <c r="CG5" s="35"/>
      <c r="CH5" s="35"/>
      <c r="CI5" s="35"/>
      <c r="CJ5" s="35"/>
      <c r="CK5" s="35"/>
      <c r="CL5" s="35"/>
      <c r="CM5" s="35"/>
      <c r="CN5" s="35"/>
      <c r="CO5" s="35"/>
      <c r="CP5" s="35"/>
      <c r="CQ5" s="35"/>
      <c r="CR5" s="35"/>
      <c r="CS5" s="35"/>
      <c r="CT5" s="35"/>
      <c r="CU5" s="35"/>
      <c r="CV5" s="35"/>
      <c r="CW5" s="35"/>
      <c r="CX5" s="35"/>
      <c r="CY5" s="35"/>
      <c r="CZ5" s="35"/>
      <c r="DA5" s="35"/>
      <c r="DB5" s="35"/>
      <c r="DC5" s="35"/>
      <c r="DD5" s="35"/>
      <c r="DE5" s="35"/>
      <c r="DF5" s="35"/>
    </row>
    <row r="6" spans="1:112" ht="18" customHeight="1" thickTop="1" x14ac:dyDescent="0.3">
      <c r="A6" s="36">
        <v>1945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8"/>
      <c r="BG6" s="38"/>
      <c r="BH6" s="38"/>
      <c r="BI6" s="38"/>
      <c r="BJ6" s="38"/>
      <c r="BK6" s="38"/>
      <c r="BL6" s="38"/>
      <c r="BM6" s="38"/>
      <c r="BN6" s="38"/>
      <c r="BP6" s="37"/>
      <c r="BR6" s="37"/>
      <c r="BU6" s="38"/>
      <c r="BV6" s="38"/>
      <c r="BW6" s="38"/>
      <c r="BX6" s="38"/>
      <c r="BY6" s="38"/>
      <c r="BZ6" s="38"/>
      <c r="CA6" s="38"/>
      <c r="CB6" s="38"/>
      <c r="CC6" s="38"/>
      <c r="CD6" s="38"/>
      <c r="CE6" s="38"/>
      <c r="CF6" s="38"/>
      <c r="CG6" s="38"/>
      <c r="CH6" s="38"/>
      <c r="CI6" s="38"/>
      <c r="CJ6" s="38"/>
      <c r="CK6" s="38"/>
      <c r="CL6" s="38"/>
      <c r="CM6" s="38"/>
      <c r="CN6" s="38"/>
      <c r="CO6" s="38"/>
      <c r="CP6" s="38"/>
      <c r="CQ6" s="38"/>
      <c r="CR6" s="38"/>
      <c r="CS6" s="38"/>
      <c r="CT6" s="38"/>
      <c r="CU6" s="38"/>
      <c r="CV6" s="38"/>
      <c r="CW6" s="38"/>
      <c r="CX6" s="38"/>
      <c r="CY6" s="38"/>
      <c r="CZ6" s="38"/>
      <c r="DA6" s="38"/>
      <c r="DB6" s="38"/>
      <c r="DC6" s="38"/>
      <c r="DD6" s="38"/>
      <c r="DE6" s="38"/>
      <c r="DF6" s="38"/>
      <c r="DG6" s="39">
        <v>0</v>
      </c>
      <c r="DH6" s="39">
        <v>0.5</v>
      </c>
    </row>
    <row r="7" spans="1:112" ht="18" customHeight="1" x14ac:dyDescent="0.3">
      <c r="A7" s="40">
        <f t="shared" ref="A7:A8" si="0">A6+1</f>
        <v>1946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8"/>
      <c r="BG7" s="38"/>
      <c r="BH7" s="38"/>
      <c r="BI7" s="38"/>
      <c r="BJ7" s="38"/>
      <c r="BK7" s="38"/>
      <c r="BL7" s="38"/>
      <c r="BM7" s="38"/>
      <c r="BN7" s="38"/>
      <c r="BP7" s="37"/>
      <c r="BR7" s="37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  <c r="CT7" s="38"/>
      <c r="CU7" s="38"/>
      <c r="CV7" s="38"/>
      <c r="CW7" s="38"/>
      <c r="CX7" s="38"/>
      <c r="CY7" s="38"/>
      <c r="CZ7" s="38"/>
      <c r="DA7" s="38"/>
      <c r="DB7" s="38"/>
      <c r="DC7" s="38"/>
      <c r="DD7" s="38"/>
      <c r="DE7" s="38"/>
      <c r="DF7" s="38"/>
      <c r="DG7" s="39">
        <v>0</v>
      </c>
      <c r="DH7" s="39">
        <v>0.5</v>
      </c>
    </row>
    <row r="8" spans="1:112" ht="18" customHeight="1" x14ac:dyDescent="0.3">
      <c r="A8" s="40">
        <f t="shared" si="0"/>
        <v>1947</v>
      </c>
      <c r="B8" s="62"/>
      <c r="C8" s="62"/>
      <c r="D8" s="62"/>
      <c r="E8" s="62"/>
      <c r="F8" s="38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8"/>
      <c r="BG8" s="38"/>
      <c r="BH8" s="38"/>
      <c r="BI8" s="38"/>
      <c r="BJ8" s="38"/>
      <c r="BK8" s="38"/>
      <c r="BL8" s="38"/>
      <c r="BM8" s="38"/>
      <c r="BN8" s="38"/>
      <c r="BP8" s="37"/>
      <c r="BR8" s="37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38"/>
      <c r="CJ8" s="38"/>
      <c r="CK8" s="38"/>
      <c r="CL8" s="38"/>
      <c r="CM8" s="38"/>
      <c r="CN8" s="38"/>
      <c r="CO8" s="38"/>
      <c r="CP8" s="38"/>
      <c r="CQ8" s="38"/>
      <c r="CR8" s="38"/>
      <c r="CS8" s="38"/>
      <c r="CT8" s="38"/>
      <c r="CU8" s="38"/>
      <c r="CV8" s="38"/>
      <c r="CW8" s="38"/>
      <c r="CX8" s="38"/>
      <c r="CY8" s="38"/>
      <c r="CZ8" s="38"/>
      <c r="DA8" s="38"/>
      <c r="DB8" s="38"/>
      <c r="DC8" s="38"/>
      <c r="DD8" s="38"/>
      <c r="DE8" s="38"/>
      <c r="DF8" s="38"/>
      <c r="DG8" s="39">
        <v>0</v>
      </c>
      <c r="DH8" s="39">
        <v>0.5</v>
      </c>
    </row>
    <row r="9" spans="1:112" ht="18" customHeight="1" x14ac:dyDescent="0.3">
      <c r="A9" s="40">
        <f>A8+1</f>
        <v>1948</v>
      </c>
      <c r="B9" s="62">
        <f>Vote19482016!I8</f>
        <v>0.51022999519017764</v>
      </c>
      <c r="C9" s="62">
        <f>Vote19482016!J8</f>
        <v>0.46502422648514591</v>
      </c>
      <c r="D9" s="62">
        <f>Vote19482016!K8</f>
        <v>2.4745778324676473E-2</v>
      </c>
      <c r="E9" s="63">
        <f>B9/($B9+$C9)</f>
        <v>0.52317640247041219</v>
      </c>
      <c r="F9" s="64">
        <f>C9/($B9+$C9)</f>
        <v>0.47682359752958786</v>
      </c>
      <c r="G9" s="37">
        <v>-2.1429169147715865E-2</v>
      </c>
      <c r="H9" s="37"/>
      <c r="I9" s="37"/>
      <c r="J9" s="39">
        <v>0.10462593239119133</v>
      </c>
      <c r="K9" s="37"/>
      <c r="L9" s="37"/>
      <c r="M9" s="37">
        <v>-0.20004687192873222</v>
      </c>
      <c r="N9" s="37">
        <v>-0.20843648244742222</v>
      </c>
      <c r="O9" s="37">
        <v>-0.1360418857582224</v>
      </c>
      <c r="P9" s="37"/>
      <c r="Q9" s="37">
        <v>-0.20629892286317167</v>
      </c>
      <c r="R9" s="37">
        <v>-0.22115568132791175</v>
      </c>
      <c r="S9" s="37">
        <v>-0.15910479414774431</v>
      </c>
      <c r="T9" s="38"/>
      <c r="U9" s="39">
        <v>-0.21595529923117651</v>
      </c>
      <c r="V9" s="39">
        <v>-0.22241808136222219</v>
      </c>
      <c r="W9" s="39">
        <v>-0.11181339735823326</v>
      </c>
      <c r="Y9" s="39">
        <v>0.11142363047402776</v>
      </c>
      <c r="Z9" s="39">
        <v>9.4398064674049098E-2</v>
      </c>
      <c r="AA9" s="39">
        <v>2.5671877171709656E-2</v>
      </c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>
        <v>0.64</v>
      </c>
      <c r="BC9" s="37">
        <v>0.51</v>
      </c>
      <c r="BD9" s="37">
        <v>0.22</v>
      </c>
      <c r="BE9" s="37">
        <f>BD9-AVERAGE(BC9:BC9)+0.02</f>
        <v>-0.27</v>
      </c>
      <c r="BF9" s="38"/>
      <c r="BG9" s="38"/>
      <c r="BH9" s="38"/>
      <c r="BI9" s="38"/>
      <c r="BJ9" s="38"/>
      <c r="BK9" s="38"/>
      <c r="BL9" s="38"/>
      <c r="BM9" s="38"/>
      <c r="BN9" s="38"/>
      <c r="BP9" s="37"/>
      <c r="BR9" s="37"/>
      <c r="BU9" s="38"/>
      <c r="BV9" s="38"/>
      <c r="BW9" s="38"/>
      <c r="BX9" s="38"/>
      <c r="BY9" s="38"/>
      <c r="BZ9" s="38"/>
      <c r="CA9" s="38"/>
      <c r="CB9" s="38"/>
      <c r="CC9" s="38"/>
      <c r="CD9" s="38"/>
      <c r="CE9" s="38"/>
      <c r="CF9" s="38"/>
      <c r="CG9" s="38"/>
      <c r="CH9" s="38"/>
      <c r="CI9" s="38"/>
      <c r="CJ9" s="38"/>
      <c r="CK9" s="38"/>
      <c r="CL9" s="38"/>
      <c r="CM9" s="38"/>
      <c r="CN9" s="38"/>
      <c r="CO9" s="38"/>
      <c r="CP9" s="38"/>
      <c r="CQ9" s="38"/>
      <c r="CR9" s="38"/>
      <c r="CS9" s="38"/>
      <c r="CT9" s="38"/>
      <c r="CU9" s="38"/>
      <c r="CV9" s="38"/>
      <c r="CW9" s="38"/>
      <c r="CX9" s="38"/>
      <c r="CY9" s="38"/>
      <c r="CZ9" s="38"/>
      <c r="DA9" s="38"/>
      <c r="DB9" s="38"/>
      <c r="DC9" s="38"/>
      <c r="DD9" s="38"/>
      <c r="DE9" s="38"/>
      <c r="DF9" s="38"/>
      <c r="DG9" s="39">
        <v>0</v>
      </c>
      <c r="DH9" s="39">
        <v>0.5</v>
      </c>
    </row>
    <row r="10" spans="1:112" ht="18" customHeight="1" x14ac:dyDescent="0.3">
      <c r="A10" s="40">
        <f>A9+1</f>
        <v>1949</v>
      </c>
      <c r="B10" s="42"/>
      <c r="C10" s="42"/>
      <c r="D10" s="42"/>
      <c r="E10" s="65"/>
      <c r="F10" s="66"/>
      <c r="G10" s="37"/>
      <c r="H10" s="37"/>
      <c r="I10" s="37"/>
      <c r="J10" s="39"/>
      <c r="K10" s="37"/>
      <c r="L10" s="37"/>
      <c r="M10" s="37"/>
      <c r="N10" s="37"/>
      <c r="O10" s="37"/>
      <c r="P10" s="37"/>
      <c r="U10" s="39"/>
      <c r="V10" s="39"/>
      <c r="W10" s="39"/>
      <c r="Y10" s="39"/>
      <c r="Z10" s="39"/>
      <c r="AA10" s="39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8"/>
      <c r="BG10" s="38"/>
      <c r="BH10" s="38"/>
      <c r="BI10" s="38"/>
      <c r="BJ10" s="38"/>
      <c r="BK10" s="38"/>
      <c r="BL10" s="38"/>
      <c r="BM10" s="38"/>
      <c r="BN10" s="38"/>
      <c r="BP10" s="37"/>
      <c r="BR10" s="37"/>
      <c r="BU10" s="38"/>
      <c r="BV10" s="38"/>
      <c r="BW10" s="38"/>
      <c r="BX10" s="38"/>
      <c r="BY10" s="38"/>
      <c r="BZ10" s="38"/>
      <c r="CA10" s="38"/>
      <c r="CB10" s="38"/>
      <c r="CC10" s="38"/>
      <c r="CD10" s="38"/>
      <c r="CE10" s="38"/>
      <c r="CF10" s="38"/>
      <c r="CG10" s="38"/>
      <c r="CH10" s="38"/>
      <c r="CI10" s="38"/>
      <c r="CJ10" s="38"/>
      <c r="CK10" s="38"/>
      <c r="CL10" s="38"/>
      <c r="CM10" s="38"/>
      <c r="CN10" s="38"/>
      <c r="CO10" s="38"/>
      <c r="CP10" s="38"/>
      <c r="CQ10" s="38"/>
      <c r="CR10" s="38"/>
      <c r="CS10" s="38"/>
      <c r="CT10" s="38"/>
      <c r="CU10" s="38"/>
      <c r="CV10" s="38"/>
      <c r="CW10" s="38"/>
      <c r="CX10" s="38"/>
      <c r="CY10" s="38"/>
      <c r="CZ10" s="38"/>
      <c r="DA10" s="38"/>
      <c r="DB10" s="38"/>
      <c r="DC10" s="38"/>
      <c r="DD10" s="38"/>
      <c r="DE10" s="38"/>
      <c r="DF10" s="38"/>
      <c r="DG10" s="39">
        <v>0</v>
      </c>
      <c r="DH10" s="39">
        <v>0.5</v>
      </c>
    </row>
    <row r="11" spans="1:112" ht="18" customHeight="1" x14ac:dyDescent="0.3">
      <c r="A11" s="40">
        <f t="shared" ref="A11:A17" si="1">A10+1</f>
        <v>1950</v>
      </c>
      <c r="B11" s="62"/>
      <c r="C11" s="62"/>
      <c r="D11" s="62"/>
      <c r="E11" s="63"/>
      <c r="F11" s="64"/>
      <c r="G11" s="37"/>
      <c r="H11" s="37"/>
      <c r="I11" s="37"/>
      <c r="J11" s="39"/>
      <c r="K11" s="37"/>
      <c r="L11" s="37"/>
      <c r="M11" s="37"/>
      <c r="N11" s="37"/>
      <c r="O11" s="37"/>
      <c r="P11" s="37"/>
      <c r="U11" s="39"/>
      <c r="V11" s="39"/>
      <c r="W11" s="39"/>
      <c r="Y11" s="39"/>
      <c r="Z11" s="39"/>
      <c r="AA11" s="39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8"/>
      <c r="BG11" s="38"/>
      <c r="BH11" s="38"/>
      <c r="BI11" s="38"/>
      <c r="BJ11" s="38"/>
      <c r="BK11" s="38"/>
      <c r="BL11" s="38"/>
      <c r="BM11" s="38"/>
      <c r="BN11" s="38"/>
      <c r="BP11" s="37"/>
      <c r="BR11" s="37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9">
        <v>0</v>
      </c>
      <c r="DH11" s="39">
        <v>0.5</v>
      </c>
    </row>
    <row r="12" spans="1:112" ht="18" customHeight="1" x14ac:dyDescent="0.3">
      <c r="A12" s="40">
        <f t="shared" si="1"/>
        <v>1951</v>
      </c>
      <c r="B12" s="62"/>
      <c r="C12" s="62"/>
      <c r="D12" s="62"/>
      <c r="E12" s="63"/>
      <c r="F12" s="64"/>
      <c r="G12" s="37"/>
      <c r="H12" s="37"/>
      <c r="I12" s="37"/>
      <c r="J12" s="39"/>
      <c r="K12" s="37"/>
      <c r="L12" s="37"/>
      <c r="M12" s="37"/>
      <c r="N12" s="37"/>
      <c r="O12" s="37"/>
      <c r="P12" s="37"/>
      <c r="U12" s="39"/>
      <c r="V12" s="39"/>
      <c r="W12" s="39"/>
      <c r="Y12" s="39"/>
      <c r="Z12" s="39"/>
      <c r="AA12" s="39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7"/>
      <c r="BE12" s="37"/>
      <c r="BF12" s="38"/>
      <c r="BG12" s="38"/>
      <c r="BH12" s="38"/>
      <c r="BI12" s="38"/>
      <c r="BJ12" s="38"/>
      <c r="BK12" s="38"/>
      <c r="BL12" s="38"/>
      <c r="BM12" s="38"/>
      <c r="BN12" s="38"/>
      <c r="BP12" s="37"/>
      <c r="BR12" s="37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9">
        <v>0</v>
      </c>
      <c r="DH12" s="39">
        <v>0.5</v>
      </c>
    </row>
    <row r="13" spans="1:112" ht="18" customHeight="1" x14ac:dyDescent="0.3">
      <c r="A13" s="40">
        <f t="shared" si="1"/>
        <v>1952</v>
      </c>
      <c r="B13" s="62">
        <f>Vote19482016!I9</f>
        <v>0.44710556311935046</v>
      </c>
      <c r="C13" s="62">
        <f>Vote19482016!J9</f>
        <v>0.55289443688064954</v>
      </c>
      <c r="D13" s="62">
        <f>Vote19482016!K9</f>
        <v>0</v>
      </c>
      <c r="E13" s="63">
        <f>B13/($B13+$C13)</f>
        <v>0.44710556311935046</v>
      </c>
      <c r="F13" s="64">
        <f>C13/($B13+$C13)</f>
        <v>0.55289443688064954</v>
      </c>
      <c r="G13" s="37">
        <v>-2.1429169147715865E-2</v>
      </c>
      <c r="H13" s="37"/>
      <c r="I13" s="37"/>
      <c r="J13" s="39">
        <v>9.0508133363666504E-2</v>
      </c>
      <c r="K13" s="37"/>
      <c r="L13" s="37"/>
      <c r="M13" s="37">
        <v>-0.13806162469393315</v>
      </c>
      <c r="N13" s="37">
        <v>-0.15153242948469342</v>
      </c>
      <c r="O13" s="37">
        <v>-9.7343687713005833E-2</v>
      </c>
      <c r="P13" s="37"/>
      <c r="Q13" s="37">
        <v>-0.16620448914297623</v>
      </c>
      <c r="R13" s="37">
        <v>-0.18027694867476349</v>
      </c>
      <c r="S13" s="37">
        <v>-0.13513684439437373</v>
      </c>
      <c r="T13" s="38"/>
      <c r="U13" s="39">
        <v>-0.165925651733143</v>
      </c>
      <c r="V13" s="39">
        <v>-0.17237082107184476</v>
      </c>
      <c r="W13" s="39">
        <v>-8.3987069957076638E-2</v>
      </c>
      <c r="Y13" s="39">
        <v>0.24361177102441903</v>
      </c>
      <c r="Z13" s="39">
        <v>0.23309431883892787</v>
      </c>
      <c r="AA13" s="39">
        <v>0.19738952114580735</v>
      </c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>
        <v>0.52</v>
      </c>
      <c r="BC13" s="37">
        <v>0.45</v>
      </c>
      <c r="BD13" s="37">
        <v>0.34</v>
      </c>
      <c r="BE13" s="37">
        <f>BD13-AVERAGE(BB13:BC13)</f>
        <v>-0.14499999999999996</v>
      </c>
      <c r="BF13" s="38"/>
      <c r="BG13" s="38"/>
      <c r="BH13" s="38"/>
      <c r="BI13" s="38"/>
      <c r="BJ13" s="38"/>
      <c r="BK13" s="38"/>
      <c r="BL13" s="38"/>
      <c r="BM13" s="38"/>
      <c r="BN13" s="38"/>
      <c r="BP13" s="37"/>
      <c r="BR13" s="37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/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38"/>
      <c r="CU13" s="38"/>
      <c r="CV13" s="38"/>
      <c r="CW13" s="38"/>
      <c r="CX13" s="38"/>
      <c r="CY13" s="38"/>
      <c r="CZ13" s="38"/>
      <c r="DA13" s="38"/>
      <c r="DB13" s="38"/>
      <c r="DC13" s="38"/>
      <c r="DD13" s="38"/>
      <c r="DE13" s="38"/>
      <c r="DF13" s="38"/>
      <c r="DG13" s="39">
        <v>0</v>
      </c>
      <c r="DH13" s="39">
        <v>0.5</v>
      </c>
    </row>
    <row r="14" spans="1:112" ht="18" customHeight="1" x14ac:dyDescent="0.3">
      <c r="A14" s="40">
        <f t="shared" si="1"/>
        <v>1953</v>
      </c>
      <c r="B14" s="42"/>
      <c r="C14" s="42"/>
      <c r="D14" s="42"/>
      <c r="E14" s="65"/>
      <c r="F14" s="66"/>
      <c r="G14" s="37"/>
      <c r="H14" s="37"/>
      <c r="I14" s="37"/>
      <c r="J14" s="39"/>
      <c r="K14" s="37"/>
      <c r="L14" s="37"/>
      <c r="M14" s="37"/>
      <c r="N14" s="37"/>
      <c r="O14" s="37"/>
      <c r="P14" s="37"/>
      <c r="U14" s="39"/>
      <c r="V14" s="39"/>
      <c r="W14" s="39"/>
      <c r="Y14" s="39"/>
      <c r="Z14" s="39"/>
      <c r="AA14" s="39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8"/>
      <c r="BG14" s="38"/>
      <c r="BH14" s="38"/>
      <c r="BI14" s="38"/>
      <c r="BJ14" s="38"/>
      <c r="BK14" s="38"/>
      <c r="BL14" s="38"/>
      <c r="BM14" s="38"/>
      <c r="BN14" s="38"/>
      <c r="BP14" s="37"/>
      <c r="BR14" s="37"/>
      <c r="BU14" s="38"/>
      <c r="BV14" s="38"/>
      <c r="BW14" s="38"/>
      <c r="BX14" s="38"/>
      <c r="BY14" s="38"/>
      <c r="BZ14" s="38"/>
      <c r="CA14" s="38"/>
      <c r="CB14" s="38"/>
      <c r="CC14" s="38"/>
      <c r="CD14" s="38"/>
      <c r="CE14" s="38"/>
      <c r="CF14" s="38"/>
      <c r="CG14" s="38"/>
      <c r="CH14" s="38"/>
      <c r="CI14" s="38"/>
      <c r="CJ14" s="38"/>
      <c r="CK14" s="38"/>
      <c r="CL14" s="38"/>
      <c r="CM14" s="38"/>
      <c r="CN14" s="38"/>
      <c r="CO14" s="38"/>
      <c r="CP14" s="38"/>
      <c r="CQ14" s="38"/>
      <c r="CR14" s="38"/>
      <c r="CS14" s="38"/>
      <c r="CT14" s="38"/>
      <c r="CU14" s="38"/>
      <c r="CV14" s="38"/>
      <c r="CW14" s="38"/>
      <c r="CX14" s="38"/>
      <c r="CY14" s="38"/>
      <c r="CZ14" s="38"/>
      <c r="DA14" s="38"/>
      <c r="DB14" s="38"/>
      <c r="DC14" s="38"/>
      <c r="DD14" s="38"/>
      <c r="DE14" s="38"/>
      <c r="DF14" s="38"/>
      <c r="DG14" s="39">
        <v>0</v>
      </c>
      <c r="DH14" s="39">
        <v>0.5</v>
      </c>
    </row>
    <row r="15" spans="1:112" ht="18" customHeight="1" x14ac:dyDescent="0.3">
      <c r="A15" s="40">
        <f t="shared" si="1"/>
        <v>1954</v>
      </c>
      <c r="B15" s="62"/>
      <c r="C15" s="62"/>
      <c r="D15" s="62"/>
      <c r="E15" s="63"/>
      <c r="F15" s="64"/>
      <c r="G15" s="37"/>
      <c r="H15" s="37"/>
      <c r="I15" s="37"/>
      <c r="J15" s="39"/>
      <c r="K15" s="37"/>
      <c r="L15" s="37"/>
      <c r="M15" s="37"/>
      <c r="N15" s="37"/>
      <c r="O15" s="37"/>
      <c r="P15" s="37"/>
      <c r="U15" s="39"/>
      <c r="V15" s="39"/>
      <c r="W15" s="39"/>
      <c r="Y15" s="39"/>
      <c r="Z15" s="39"/>
      <c r="AA15" s="39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8"/>
      <c r="BG15" s="38"/>
      <c r="BH15" s="38"/>
      <c r="BI15" s="38"/>
      <c r="BJ15" s="38"/>
      <c r="BK15" s="38"/>
      <c r="BL15" s="38"/>
      <c r="BM15" s="38"/>
      <c r="BN15" s="38"/>
      <c r="BP15" s="37"/>
      <c r="BR15" s="37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/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/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9">
        <v>0</v>
      </c>
      <c r="DH15" s="39">
        <v>0.5</v>
      </c>
    </row>
    <row r="16" spans="1:112" ht="18" customHeight="1" x14ac:dyDescent="0.3">
      <c r="A16" s="40">
        <f t="shared" si="1"/>
        <v>1955</v>
      </c>
      <c r="B16" s="62"/>
      <c r="C16" s="62"/>
      <c r="D16" s="62"/>
      <c r="E16" s="63"/>
      <c r="F16" s="64"/>
      <c r="G16" s="37"/>
      <c r="H16" s="37"/>
      <c r="I16" s="37"/>
      <c r="J16" s="39"/>
      <c r="K16" s="37"/>
      <c r="L16" s="37"/>
      <c r="M16" s="37"/>
      <c r="N16" s="37"/>
      <c r="O16" s="37"/>
      <c r="P16" s="37"/>
      <c r="U16" s="39"/>
      <c r="V16" s="39"/>
      <c r="W16" s="39"/>
      <c r="Y16" s="39"/>
      <c r="Z16" s="39"/>
      <c r="AA16" s="39"/>
      <c r="AC16" s="37"/>
      <c r="AD16" s="37"/>
      <c r="AE16" s="37"/>
      <c r="AF16" s="37"/>
      <c r="AG16" s="37"/>
      <c r="AH16" s="37"/>
      <c r="AI16" s="37"/>
      <c r="AJ16" s="37">
        <v>-0.25602699076273833</v>
      </c>
      <c r="AK16" s="37">
        <v>-0.16876282488275435</v>
      </c>
      <c r="AL16" s="37">
        <v>-0.25273054709490234</v>
      </c>
      <c r="AM16" s="37">
        <v>-0.20734228983618197</v>
      </c>
      <c r="AN16" s="37">
        <v>-0.28898231919446227</v>
      </c>
      <c r="AO16" s="37">
        <v>-0.20392825578793672</v>
      </c>
      <c r="AP16" s="37"/>
      <c r="AQ16" s="37"/>
      <c r="AR16" s="37"/>
      <c r="AS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8"/>
      <c r="BG16" s="38"/>
      <c r="BH16" s="38"/>
      <c r="BI16" s="38"/>
      <c r="BJ16" s="38"/>
      <c r="BK16" s="38"/>
      <c r="BL16" s="38"/>
      <c r="BM16" s="38"/>
      <c r="BN16" s="38"/>
      <c r="BP16" s="37"/>
      <c r="BR16" s="37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/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/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9">
        <v>0</v>
      </c>
      <c r="DH16" s="39">
        <v>0.5</v>
      </c>
    </row>
    <row r="17" spans="1:112" ht="18" customHeight="1" x14ac:dyDescent="0.3">
      <c r="A17" s="40">
        <f t="shared" si="1"/>
        <v>1956</v>
      </c>
      <c r="B17" s="62">
        <f>Vote19482016!I10</f>
        <v>0.42235660318635493</v>
      </c>
      <c r="C17" s="62">
        <f>Vote19482016!J10</f>
        <v>0.57764339681364507</v>
      </c>
      <c r="D17" s="62">
        <f>Vote19482016!K10</f>
        <v>0</v>
      </c>
      <c r="E17" s="63">
        <f>B17/($B17+$C17)</f>
        <v>0.42235660318635493</v>
      </c>
      <c r="F17" s="64">
        <f>C17/($B17+$C17)</f>
        <v>0.57764339681364507</v>
      </c>
      <c r="G17" s="37">
        <v>-6.2717333569231454E-2</v>
      </c>
      <c r="H17" s="37"/>
      <c r="I17" s="37"/>
      <c r="J17" s="39">
        <v>2.7760837014101182E-2</v>
      </c>
      <c r="K17" s="37"/>
      <c r="L17" s="37"/>
      <c r="M17" s="37">
        <v>-9.9365137987333929E-2</v>
      </c>
      <c r="N17" s="37">
        <v>-0.11354813320528589</v>
      </c>
      <c r="O17" s="37">
        <v>-6.2047689387206034E-2</v>
      </c>
      <c r="P17" s="37"/>
      <c r="Q17" s="37">
        <v>-0.10323329020514768</v>
      </c>
      <c r="R17" s="37">
        <v>-0.11592850570687746</v>
      </c>
      <c r="S17" s="37">
        <v>-7.2986013809184777E-2</v>
      </c>
      <c r="T17" s="38"/>
      <c r="U17" s="39">
        <v>-0.15514739982766945</v>
      </c>
      <c r="V17" s="39">
        <v>-0.15604411181305108</v>
      </c>
      <c r="W17" s="39">
        <v>-0.11987877214702193</v>
      </c>
      <c r="Y17" s="39">
        <v>0.24664513382517828</v>
      </c>
      <c r="Z17" s="39">
        <v>0.24951127698721567</v>
      </c>
      <c r="AA17" s="39">
        <v>0.2238798089243276</v>
      </c>
      <c r="AC17" s="37">
        <v>-0.17095420247872828</v>
      </c>
      <c r="AD17" s="37">
        <v>-0.12807629848408494</v>
      </c>
      <c r="AE17" s="37">
        <v>-0.13522129837336494</v>
      </c>
      <c r="AF17" s="37">
        <v>-0.13876086235211549</v>
      </c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U17" s="37"/>
      <c r="AV17" s="37"/>
      <c r="AW17" s="37"/>
      <c r="AX17" s="37"/>
      <c r="AY17" s="37"/>
      <c r="AZ17" s="37"/>
      <c r="BA17" s="37"/>
      <c r="BB17" s="37">
        <v>0.5</v>
      </c>
      <c r="BC17" s="37">
        <v>0.42</v>
      </c>
      <c r="BD17" s="37">
        <v>0.31</v>
      </c>
      <c r="BE17" s="37">
        <f>BD17-AVERAGE(BB17:BC17)</f>
        <v>-0.14999999999999997</v>
      </c>
      <c r="BF17" s="38"/>
      <c r="BG17" s="38"/>
      <c r="BH17" s="38"/>
      <c r="BI17" s="38"/>
      <c r="BJ17" s="38"/>
      <c r="BK17" s="38"/>
      <c r="BL17" s="38"/>
      <c r="BM17" s="38"/>
      <c r="BN17" s="38"/>
      <c r="BP17" s="37"/>
      <c r="BR17" s="37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/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/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9">
        <v>0</v>
      </c>
      <c r="DH17" s="39">
        <v>0.5</v>
      </c>
    </row>
    <row r="18" spans="1:112" ht="18" customHeight="1" x14ac:dyDescent="0.3">
      <c r="A18" s="40">
        <f t="shared" ref="A18:A81" si="2">A17+1</f>
        <v>1957</v>
      </c>
      <c r="B18" s="42"/>
      <c r="C18" s="42"/>
      <c r="D18" s="42"/>
      <c r="E18" s="65"/>
      <c r="F18" s="66"/>
      <c r="G18" s="37"/>
      <c r="H18" s="37"/>
      <c r="I18" s="37"/>
      <c r="J18" s="39"/>
      <c r="K18" s="37"/>
      <c r="L18" s="37"/>
      <c r="M18" s="37"/>
      <c r="N18" s="37"/>
      <c r="O18" s="37"/>
      <c r="P18" s="37"/>
      <c r="U18" s="39"/>
      <c r="V18" s="39"/>
      <c r="W18" s="39"/>
      <c r="Y18" s="39"/>
      <c r="Z18" s="39"/>
      <c r="AA18" s="39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8"/>
      <c r="BG18" s="38"/>
      <c r="BH18" s="38"/>
      <c r="BI18" s="38"/>
      <c r="BJ18" s="38"/>
      <c r="BK18" s="38"/>
      <c r="BL18" s="38"/>
      <c r="BM18" s="38"/>
      <c r="BN18" s="38"/>
      <c r="BP18" s="37"/>
      <c r="BR18" s="37"/>
      <c r="BU18" s="38"/>
      <c r="BV18" s="38"/>
      <c r="BW18" s="38"/>
      <c r="BX18" s="38"/>
      <c r="BY18" s="38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8"/>
      <c r="DB18" s="38"/>
      <c r="DC18" s="38"/>
      <c r="DD18" s="38"/>
      <c r="DE18" s="38"/>
      <c r="DF18" s="38"/>
      <c r="DG18" s="39">
        <v>0</v>
      </c>
      <c r="DH18" s="39">
        <v>0.5</v>
      </c>
    </row>
    <row r="19" spans="1:112" ht="18" customHeight="1" x14ac:dyDescent="0.3">
      <c r="A19" s="40">
        <f t="shared" si="2"/>
        <v>1958</v>
      </c>
      <c r="B19" s="62"/>
      <c r="C19" s="62"/>
      <c r="D19" s="62"/>
      <c r="E19" s="63"/>
      <c r="F19" s="64"/>
      <c r="G19" s="37"/>
      <c r="H19" s="37"/>
      <c r="I19" s="37"/>
      <c r="J19" s="39"/>
      <c r="K19" s="37"/>
      <c r="L19" s="37"/>
      <c r="M19" s="37"/>
      <c r="N19" s="37"/>
      <c r="O19" s="37"/>
      <c r="P19" s="37"/>
      <c r="U19" s="39"/>
      <c r="V19" s="39"/>
      <c r="W19" s="39"/>
      <c r="Y19" s="39"/>
      <c r="Z19" s="39"/>
      <c r="AA19" s="39"/>
      <c r="AC19" s="37">
        <v>-0.21277940719276286</v>
      </c>
      <c r="AD19" s="37">
        <v>-0.15379812724710182</v>
      </c>
      <c r="AE19" s="37">
        <v>-0.14523681870467178</v>
      </c>
      <c r="AF19" s="37">
        <v>-9.6557522577120108E-2</v>
      </c>
      <c r="AG19" s="37">
        <v>-0.12375687479972834</v>
      </c>
      <c r="AH19" s="37">
        <v>-9.1817537972755062E-2</v>
      </c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8"/>
      <c r="BG19" s="38"/>
      <c r="BH19" s="38"/>
      <c r="BI19" s="38"/>
      <c r="BJ19" s="38"/>
      <c r="BK19" s="38"/>
      <c r="BL19" s="38"/>
      <c r="BM19" s="38"/>
      <c r="BN19" s="38"/>
      <c r="BP19" s="37"/>
      <c r="BR19" s="37"/>
      <c r="BU19" s="38"/>
      <c r="BV19" s="38"/>
      <c r="BW19" s="38"/>
      <c r="BX19" s="38"/>
      <c r="BY19" s="38"/>
      <c r="BZ19" s="38"/>
      <c r="CA19" s="38"/>
      <c r="CB19" s="38"/>
      <c r="CC19" s="38"/>
      <c r="CD19" s="38"/>
      <c r="CE19" s="38"/>
      <c r="CF19" s="38"/>
      <c r="CG19" s="38"/>
      <c r="CH19" s="38"/>
      <c r="CI19" s="38"/>
      <c r="CJ19" s="38"/>
      <c r="CK19" s="38"/>
      <c r="CL19" s="38"/>
      <c r="CM19" s="38"/>
      <c r="CN19" s="38"/>
      <c r="CO19" s="38"/>
      <c r="CP19" s="38"/>
      <c r="CQ19" s="38"/>
      <c r="CR19" s="38"/>
      <c r="CS19" s="38"/>
      <c r="CT19" s="38"/>
      <c r="CU19" s="38"/>
      <c r="CV19" s="38"/>
      <c r="CW19" s="38"/>
      <c r="CX19" s="38"/>
      <c r="CY19" s="38"/>
      <c r="CZ19" s="38"/>
      <c r="DA19" s="38"/>
      <c r="DB19" s="38"/>
      <c r="DC19" s="38"/>
      <c r="DD19" s="38"/>
      <c r="DE19" s="38"/>
      <c r="DF19" s="38"/>
      <c r="DG19" s="39">
        <v>0</v>
      </c>
      <c r="DH19" s="39">
        <v>0.5</v>
      </c>
    </row>
    <row r="20" spans="1:112" ht="18" customHeight="1" x14ac:dyDescent="0.3">
      <c r="A20" s="40">
        <f t="shared" si="2"/>
        <v>1959</v>
      </c>
      <c r="B20" s="62"/>
      <c r="C20" s="62"/>
      <c r="D20" s="62"/>
      <c r="E20" s="63"/>
      <c r="F20" s="64"/>
      <c r="G20" s="37"/>
      <c r="H20" s="37"/>
      <c r="I20" s="37"/>
      <c r="J20" s="39"/>
      <c r="K20" s="37"/>
      <c r="L20" s="37"/>
      <c r="M20" s="37"/>
      <c r="N20" s="37"/>
      <c r="O20" s="37"/>
      <c r="P20" s="37"/>
      <c r="U20" s="39"/>
      <c r="V20" s="39"/>
      <c r="W20" s="39"/>
      <c r="Y20" s="39"/>
      <c r="Z20" s="39"/>
      <c r="AA20" s="39"/>
      <c r="AC20" s="37"/>
      <c r="AD20" s="37"/>
      <c r="AE20" s="37"/>
      <c r="AF20" s="37"/>
      <c r="AG20" s="37"/>
      <c r="AH20" s="37"/>
      <c r="AI20" s="37"/>
      <c r="AJ20" s="37">
        <v>-0.27705796892966111</v>
      </c>
      <c r="AK20" s="37">
        <v>-0.15413748887966289</v>
      </c>
      <c r="AL20" s="37">
        <v>-0.27721472865793723</v>
      </c>
      <c r="AM20" s="37">
        <v>-0.19048089731421577</v>
      </c>
      <c r="AN20" s="37">
        <v>-0.36142305107829725</v>
      </c>
      <c r="AO20" s="37">
        <v>-0.25272831833767129</v>
      </c>
      <c r="AP20" s="37"/>
      <c r="AQ20" s="37"/>
      <c r="AR20" s="37"/>
      <c r="AS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8"/>
      <c r="BG20" s="38"/>
      <c r="BH20" s="38"/>
      <c r="BI20" s="38"/>
      <c r="BJ20" s="38"/>
      <c r="BK20" s="38"/>
      <c r="BL20" s="38"/>
      <c r="BM20" s="38"/>
      <c r="BN20" s="38"/>
      <c r="BP20" s="37"/>
      <c r="BR20" s="37"/>
      <c r="BU20" s="38"/>
      <c r="BV20" s="38"/>
      <c r="BW20" s="38"/>
      <c r="BX20" s="38"/>
      <c r="BY20" s="38"/>
      <c r="BZ20" s="38"/>
      <c r="CA20" s="38"/>
      <c r="CB20" s="38"/>
      <c r="CC20" s="38"/>
      <c r="CD20" s="38"/>
      <c r="CE20" s="38"/>
      <c r="CF20" s="38"/>
      <c r="CG20" s="38"/>
      <c r="CH20" s="38"/>
      <c r="CI20" s="38"/>
      <c r="CJ20" s="38"/>
      <c r="CK20" s="38"/>
      <c r="CL20" s="38"/>
      <c r="CM20" s="38"/>
      <c r="CN20" s="38"/>
      <c r="CO20" s="38"/>
      <c r="CP20" s="38"/>
      <c r="CQ20" s="38"/>
      <c r="CR20" s="38"/>
      <c r="CS20" s="38"/>
      <c r="CT20" s="38"/>
      <c r="CU20" s="38"/>
      <c r="CV20" s="38"/>
      <c r="CW20" s="38"/>
      <c r="CX20" s="38"/>
      <c r="CY20" s="38"/>
      <c r="CZ20" s="38"/>
      <c r="DA20" s="38"/>
      <c r="DB20" s="38"/>
      <c r="DC20" s="38"/>
      <c r="DD20" s="38"/>
      <c r="DE20" s="38"/>
      <c r="DF20" s="38"/>
      <c r="DG20" s="39">
        <v>0</v>
      </c>
      <c r="DH20" s="39">
        <v>0.5</v>
      </c>
    </row>
    <row r="21" spans="1:112" ht="18" customHeight="1" x14ac:dyDescent="0.3">
      <c r="A21" s="40">
        <f t="shared" si="2"/>
        <v>1960</v>
      </c>
      <c r="B21" s="62">
        <f>Vote19482016!I11</f>
        <v>0.50086759489530441</v>
      </c>
      <c r="C21" s="62">
        <f>Vote19482016!J11</f>
        <v>0.49913240510469559</v>
      </c>
      <c r="D21" s="62">
        <f>Vote19482016!K11</f>
        <v>0</v>
      </c>
      <c r="E21" s="63">
        <f>B21/($B21+$C21)</f>
        <v>0.50086759489530441</v>
      </c>
      <c r="F21" s="64">
        <f>C21/($B21+$C21)</f>
        <v>0.49913240510469559</v>
      </c>
      <c r="G21" s="37">
        <v>-5.3617082008792755E-2</v>
      </c>
      <c r="H21" s="37"/>
      <c r="I21" s="37"/>
      <c r="J21" s="39">
        <v>0.12738559745395153</v>
      </c>
      <c r="K21" s="37"/>
      <c r="L21" s="37"/>
      <c r="M21" s="37">
        <v>-0.12162872326629098</v>
      </c>
      <c r="N21" s="37">
        <v>-0.12659786572984277</v>
      </c>
      <c r="O21" s="37">
        <v>-6.9960604942885349E-2</v>
      </c>
      <c r="P21" s="37"/>
      <c r="Q21" s="37">
        <v>-0.12202573734593992</v>
      </c>
      <c r="R21" s="37">
        <v>-0.12701040329006205</v>
      </c>
      <c r="S21" s="37">
        <v>-7.076090685928306E-2</v>
      </c>
      <c r="T21" s="38"/>
      <c r="U21" s="39">
        <v>-0.13535268457673763</v>
      </c>
      <c r="V21" s="39">
        <v>-0.15552938707935524</v>
      </c>
      <c r="W21" s="39">
        <v>-8.5721869358671043E-2</v>
      </c>
      <c r="Y21" s="39">
        <v>0.2267020412998218</v>
      </c>
      <c r="Z21" s="39">
        <v>0.22871790417760651</v>
      </c>
      <c r="AA21" s="39">
        <v>0.17733505849487372</v>
      </c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U21" s="37"/>
      <c r="AV21" s="37"/>
      <c r="AW21" s="37"/>
      <c r="AX21" s="37"/>
      <c r="AY21" s="37"/>
      <c r="AZ21" s="37"/>
      <c r="BA21" s="37"/>
      <c r="BB21" s="37">
        <v>0.55000000000000004</v>
      </c>
      <c r="BC21" s="37">
        <v>0.52</v>
      </c>
      <c r="BD21" s="37">
        <v>0.39</v>
      </c>
      <c r="BE21" s="37">
        <f>BD21-AVERAGE(BB21:BC21)</f>
        <v>-0.14500000000000002</v>
      </c>
      <c r="BF21" s="38"/>
      <c r="BG21" s="38"/>
      <c r="BH21" s="38"/>
      <c r="BI21" s="38"/>
      <c r="BJ21" s="38"/>
      <c r="BK21" s="38"/>
      <c r="BL21" s="38"/>
      <c r="BM21" s="38"/>
      <c r="BN21" s="38"/>
      <c r="BP21" s="37"/>
      <c r="BR21" s="37"/>
      <c r="BU21" s="38"/>
      <c r="BV21" s="38"/>
      <c r="BW21" s="38"/>
      <c r="BX21" s="38"/>
      <c r="BY21" s="38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8"/>
      <c r="DB21" s="38"/>
      <c r="DC21" s="38"/>
      <c r="DD21" s="38"/>
      <c r="DE21" s="38"/>
      <c r="DF21" s="38"/>
      <c r="DG21" s="39">
        <v>0</v>
      </c>
      <c r="DH21" s="39">
        <v>0.5</v>
      </c>
    </row>
    <row r="22" spans="1:112" ht="18" customHeight="1" x14ac:dyDescent="0.3">
      <c r="A22" s="40">
        <f t="shared" si="2"/>
        <v>1961</v>
      </c>
      <c r="B22" s="42"/>
      <c r="C22" s="42"/>
      <c r="D22" s="42"/>
      <c r="E22" s="65"/>
      <c r="F22" s="66"/>
      <c r="G22" s="37"/>
      <c r="H22" s="37"/>
      <c r="I22" s="37"/>
      <c r="J22" s="39"/>
      <c r="K22" s="37"/>
      <c r="L22" s="37"/>
      <c r="M22" s="37"/>
      <c r="N22" s="37"/>
      <c r="O22" s="37"/>
      <c r="P22" s="37"/>
      <c r="U22" s="39"/>
      <c r="V22" s="39"/>
      <c r="W22" s="39"/>
      <c r="Y22" s="39"/>
      <c r="Z22" s="39"/>
      <c r="AA22" s="39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8"/>
      <c r="BG22" s="38"/>
      <c r="BH22" s="38"/>
      <c r="BI22" s="38"/>
      <c r="BJ22" s="38"/>
      <c r="BK22" s="38"/>
      <c r="BL22" s="38"/>
      <c r="BM22" s="38"/>
      <c r="BN22" s="38"/>
      <c r="BP22" s="37"/>
      <c r="BR22" s="37"/>
      <c r="BU22" s="38"/>
      <c r="BV22" s="38"/>
      <c r="BW22" s="38"/>
      <c r="BX22" s="38"/>
      <c r="BY22" s="38"/>
      <c r="BZ22" s="38"/>
      <c r="CA22" s="38"/>
      <c r="CB22" s="38"/>
      <c r="CC22" s="38"/>
      <c r="CD22" s="38"/>
      <c r="CE22" s="38"/>
      <c r="CF22" s="38"/>
      <c r="CG22" s="38"/>
      <c r="CH22" s="38"/>
      <c r="CI22" s="38"/>
      <c r="CJ22" s="38"/>
      <c r="CK22" s="38"/>
      <c r="CL22" s="38"/>
      <c r="CM22" s="38"/>
      <c r="CN22" s="38"/>
      <c r="CO22" s="38"/>
      <c r="CP22" s="38"/>
      <c r="CQ22" s="38"/>
      <c r="CR22" s="38"/>
      <c r="CS22" s="38"/>
      <c r="CT22" s="38"/>
      <c r="CU22" s="38"/>
      <c r="CV22" s="38"/>
      <c r="CW22" s="38"/>
      <c r="CX22" s="38"/>
      <c r="CY22" s="38"/>
      <c r="CZ22" s="38"/>
      <c r="DA22" s="38"/>
      <c r="DB22" s="38"/>
      <c r="DC22" s="38"/>
      <c r="DD22" s="38"/>
      <c r="DE22" s="38"/>
      <c r="DF22" s="38"/>
      <c r="DG22" s="39">
        <v>0</v>
      </c>
      <c r="DH22" s="39">
        <v>0.5</v>
      </c>
    </row>
    <row r="23" spans="1:112" ht="18" customHeight="1" x14ac:dyDescent="0.3">
      <c r="A23" s="40">
        <f t="shared" si="2"/>
        <v>1962</v>
      </c>
      <c r="B23" s="62"/>
      <c r="C23" s="62"/>
      <c r="D23" s="62"/>
      <c r="E23" s="63"/>
      <c r="F23" s="64"/>
      <c r="G23" s="37"/>
      <c r="H23" s="37"/>
      <c r="I23" s="37"/>
      <c r="J23" s="39"/>
      <c r="K23" s="37"/>
      <c r="L23" s="37"/>
      <c r="M23" s="37"/>
      <c r="N23" s="37"/>
      <c r="O23" s="37"/>
      <c r="P23" s="37"/>
      <c r="U23" s="39"/>
      <c r="V23" s="39"/>
      <c r="W23" s="39"/>
      <c r="Y23" s="39"/>
      <c r="Z23" s="39"/>
      <c r="AA23" s="39"/>
      <c r="AC23" s="37">
        <v>-0.13702624944278829</v>
      </c>
      <c r="AD23" s="37">
        <v>-7.1994045592061212E-2</v>
      </c>
      <c r="AE23" s="37">
        <v>-0.14037505258830457</v>
      </c>
      <c r="AF23" s="37">
        <v>-9.686558244341284E-2</v>
      </c>
      <c r="AG23" s="37">
        <v>-0.13309996657901341</v>
      </c>
      <c r="AH23" s="37">
        <v>-9.4294246350595246E-2</v>
      </c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8"/>
      <c r="BG23" s="38"/>
      <c r="BH23" s="38"/>
      <c r="BI23" s="38"/>
      <c r="BJ23" s="38"/>
      <c r="BK23" s="38"/>
      <c r="BL23" s="38"/>
      <c r="BM23" s="38"/>
      <c r="BN23" s="38"/>
      <c r="BP23" s="37"/>
      <c r="BR23" s="37"/>
      <c r="BU23" s="38"/>
      <c r="BV23" s="38"/>
      <c r="BW23" s="38"/>
      <c r="BX23" s="38"/>
      <c r="BY23" s="38"/>
      <c r="BZ23" s="38"/>
      <c r="CA23" s="38"/>
      <c r="CB23" s="38"/>
      <c r="CC23" s="38"/>
      <c r="CD23" s="38"/>
      <c r="CE23" s="38"/>
      <c r="CF23" s="38"/>
      <c r="CG23" s="38"/>
      <c r="CH23" s="38"/>
      <c r="CI23" s="38"/>
      <c r="CJ23" s="38"/>
      <c r="CK23" s="38"/>
      <c r="CL23" s="38"/>
      <c r="CM23" s="38"/>
      <c r="CN23" s="38"/>
      <c r="CO23" s="38"/>
      <c r="CP23" s="38"/>
      <c r="CQ23" s="38"/>
      <c r="CR23" s="38"/>
      <c r="CS23" s="38"/>
      <c r="CT23" s="38"/>
      <c r="CU23" s="38"/>
      <c r="CV23" s="38"/>
      <c r="CW23" s="38"/>
      <c r="CX23" s="38"/>
      <c r="CY23" s="38"/>
      <c r="CZ23" s="38"/>
      <c r="DA23" s="38"/>
      <c r="DB23" s="38"/>
      <c r="DC23" s="38"/>
      <c r="DD23" s="38"/>
      <c r="DE23" s="38"/>
      <c r="DF23" s="38"/>
      <c r="DG23" s="39">
        <v>0</v>
      </c>
      <c r="DH23" s="39">
        <v>0.5</v>
      </c>
    </row>
    <row r="24" spans="1:112" ht="18" customHeight="1" x14ac:dyDescent="0.3">
      <c r="A24" s="40">
        <f t="shared" si="2"/>
        <v>1963</v>
      </c>
      <c r="B24" s="62"/>
      <c r="C24" s="62"/>
      <c r="D24" s="62"/>
      <c r="E24" s="63"/>
      <c r="F24" s="64"/>
      <c r="G24" s="37"/>
      <c r="H24" s="37"/>
      <c r="I24" s="37"/>
      <c r="J24" s="39"/>
      <c r="K24" s="37"/>
      <c r="L24" s="37"/>
      <c r="M24" s="37"/>
      <c r="N24" s="37"/>
      <c r="O24" s="37"/>
      <c r="P24" s="37"/>
      <c r="U24" s="39"/>
      <c r="V24" s="39"/>
      <c r="W24" s="39"/>
      <c r="Y24" s="39"/>
      <c r="Z24" s="39"/>
      <c r="AA24" s="39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8"/>
      <c r="BG24" s="38"/>
      <c r="BH24" s="38"/>
      <c r="BI24" s="38"/>
      <c r="BJ24" s="38"/>
      <c r="BK24" s="38"/>
      <c r="BL24" s="38"/>
      <c r="BM24" s="38"/>
      <c r="BN24" s="38"/>
      <c r="BP24" s="37"/>
      <c r="BR24" s="37"/>
      <c r="BU24" s="38"/>
      <c r="BV24" s="38"/>
      <c r="BW24" s="38"/>
      <c r="BX24" s="38"/>
      <c r="BY24" s="38"/>
      <c r="BZ24" s="38"/>
      <c r="CA24" s="38"/>
      <c r="CB24" s="38"/>
      <c r="CC24" s="38"/>
      <c r="CD24" s="38"/>
      <c r="CE24" s="38"/>
      <c r="CF24" s="38"/>
      <c r="CG24" s="38"/>
      <c r="CH24" s="38"/>
      <c r="CI24" s="38"/>
      <c r="CJ24" s="38"/>
      <c r="CK24" s="38"/>
      <c r="CL24" s="38"/>
      <c r="CM24" s="38"/>
      <c r="CN24" s="38"/>
      <c r="CO24" s="38"/>
      <c r="CP24" s="38"/>
      <c r="CQ24" s="38"/>
      <c r="CR24" s="38"/>
      <c r="CS24" s="38"/>
      <c r="CT24" s="38"/>
      <c r="CU24" s="38"/>
      <c r="CV24" s="38"/>
      <c r="CW24" s="38"/>
      <c r="CX24" s="38"/>
      <c r="CY24" s="38"/>
      <c r="CZ24" s="38"/>
      <c r="DA24" s="38"/>
      <c r="DB24" s="38"/>
      <c r="DC24" s="38"/>
      <c r="DD24" s="38"/>
      <c r="DE24" s="38"/>
      <c r="DF24" s="38"/>
      <c r="DG24" s="39">
        <v>0</v>
      </c>
      <c r="DH24" s="39">
        <v>0.5</v>
      </c>
    </row>
    <row r="25" spans="1:112" ht="18" customHeight="1" x14ac:dyDescent="0.3">
      <c r="A25" s="40">
        <f t="shared" si="2"/>
        <v>1964</v>
      </c>
      <c r="B25" s="62">
        <f>Vote19482016!I12</f>
        <v>0.61343967836036972</v>
      </c>
      <c r="C25" s="62">
        <f>Vote19482016!J12</f>
        <v>0.38656032163963022</v>
      </c>
      <c r="D25" s="62">
        <f>Vote19482016!K12</f>
        <v>0</v>
      </c>
      <c r="E25" s="63">
        <f>B25/($B25+$C25)</f>
        <v>0.61343967836036972</v>
      </c>
      <c r="F25" s="64">
        <f>C25/($B25+$C25)</f>
        <v>0.38656032163963022</v>
      </c>
      <c r="G25" s="37">
        <v>4.0218662861554219E-2</v>
      </c>
      <c r="H25" s="37"/>
      <c r="I25" s="37"/>
      <c r="J25" s="39">
        <v>0.17572805885653386</v>
      </c>
      <c r="K25" s="37"/>
      <c r="L25" s="37"/>
      <c r="M25" s="37">
        <v>-0.15317710178909588</v>
      </c>
      <c r="N25" s="37">
        <v>-0.16649565070011149</v>
      </c>
      <c r="O25" s="37">
        <v>-0.1121869583893321</v>
      </c>
      <c r="P25" s="37"/>
      <c r="Q25" s="37">
        <v>-0.15220543611652293</v>
      </c>
      <c r="R25" s="37">
        <v>-0.16401674674261923</v>
      </c>
      <c r="S25" s="37">
        <v>-0.11328117948078605</v>
      </c>
      <c r="T25" s="38"/>
      <c r="U25" s="39">
        <v>-0.14749860064144987</v>
      </c>
      <c r="V25" s="39">
        <v>-0.15317454987338128</v>
      </c>
      <c r="W25" s="39">
        <v>-5.4396333181927811E-2</v>
      </c>
      <c r="Y25" s="39">
        <v>0.4192754897590375</v>
      </c>
      <c r="Z25" s="39">
        <v>0.40993499734142985</v>
      </c>
      <c r="AA25" s="39">
        <v>0.33805915382673507</v>
      </c>
      <c r="AC25" s="37"/>
      <c r="AD25" s="37"/>
      <c r="AE25" s="37"/>
      <c r="AF25" s="37"/>
      <c r="AG25" s="37"/>
      <c r="AH25" s="37"/>
      <c r="AI25" s="37"/>
      <c r="AJ25" s="37">
        <v>-0.23749128456200336</v>
      </c>
      <c r="AK25" s="37">
        <v>-0.12968774377067396</v>
      </c>
      <c r="AL25" s="37">
        <v>-0.24246268402442822</v>
      </c>
      <c r="AM25" s="37">
        <v>-0.18859458973861126</v>
      </c>
      <c r="AN25" s="37">
        <v>-0.40229892154232139</v>
      </c>
      <c r="AO25" s="37">
        <v>-0.32202331607698398</v>
      </c>
      <c r="AP25" s="37"/>
      <c r="AQ25" s="37"/>
      <c r="AR25" s="37"/>
      <c r="AS25" s="37"/>
      <c r="AU25" s="37"/>
      <c r="AV25" s="37"/>
      <c r="AW25" s="37"/>
      <c r="AX25" s="37"/>
      <c r="AY25" s="37"/>
      <c r="AZ25" s="37"/>
      <c r="BA25" s="37"/>
      <c r="BB25" s="37">
        <v>0.66</v>
      </c>
      <c r="BC25" s="37">
        <v>0.62</v>
      </c>
      <c r="BD25" s="37">
        <v>0.52</v>
      </c>
      <c r="BE25" s="37">
        <f>BD25-AVERAGE(BB25:BC25)</f>
        <v>-0.12</v>
      </c>
      <c r="BF25" s="38"/>
      <c r="BG25" s="38"/>
      <c r="BH25" s="38"/>
      <c r="BI25" s="38"/>
      <c r="BJ25" s="38"/>
      <c r="BK25" s="38"/>
      <c r="BL25" s="38"/>
      <c r="BM25" s="38"/>
      <c r="BN25" s="38"/>
      <c r="BP25" s="37"/>
      <c r="BR25" s="37"/>
      <c r="BU25" s="38"/>
      <c r="BV25" s="38"/>
      <c r="BW25" s="38"/>
      <c r="BX25" s="38"/>
      <c r="BY25" s="38"/>
      <c r="BZ25" s="38"/>
      <c r="CA25" s="38"/>
      <c r="CB25" s="38"/>
      <c r="CC25" s="38"/>
      <c r="CD25" s="38"/>
      <c r="CE25" s="38"/>
      <c r="CF25" s="38"/>
      <c r="CG25" s="38"/>
      <c r="CH25" s="38"/>
      <c r="CI25" s="38"/>
      <c r="CJ25" s="38"/>
      <c r="CK25" s="38"/>
      <c r="CL25" s="38"/>
      <c r="CM25" s="38"/>
      <c r="CN25" s="38"/>
      <c r="CO25" s="38"/>
      <c r="CP25" s="38"/>
      <c r="CQ25" s="38"/>
      <c r="CR25" s="38"/>
      <c r="CS25" s="38"/>
      <c r="CT25" s="38"/>
      <c r="CU25" s="38"/>
      <c r="CV25" s="38"/>
      <c r="CW25" s="38"/>
      <c r="CX25" s="38"/>
      <c r="CY25" s="38"/>
      <c r="CZ25" s="38"/>
      <c r="DA25" s="38"/>
      <c r="DB25" s="38"/>
      <c r="DC25" s="38"/>
      <c r="DD25" s="38"/>
      <c r="DE25" s="38"/>
      <c r="DF25" s="38"/>
      <c r="DG25" s="39">
        <v>0</v>
      </c>
      <c r="DH25" s="39">
        <v>0.5</v>
      </c>
    </row>
    <row r="26" spans="1:112" ht="18" customHeight="1" x14ac:dyDescent="0.3">
      <c r="A26" s="40">
        <f t="shared" si="2"/>
        <v>1965</v>
      </c>
      <c r="B26" s="42"/>
      <c r="C26" s="42"/>
      <c r="D26" s="42"/>
      <c r="E26" s="65"/>
      <c r="F26" s="66"/>
      <c r="G26" s="37"/>
      <c r="H26" s="37"/>
      <c r="I26" s="37"/>
      <c r="J26" s="39"/>
      <c r="K26" s="37"/>
      <c r="L26" s="37"/>
      <c r="M26" s="37"/>
      <c r="N26" s="37"/>
      <c r="O26" s="37"/>
      <c r="P26" s="37"/>
      <c r="U26" s="39"/>
      <c r="V26" s="39"/>
      <c r="W26" s="39"/>
      <c r="Y26" s="39"/>
      <c r="Z26" s="39"/>
      <c r="AA26" s="39"/>
      <c r="AC26" s="37">
        <v>-6.7994704818464202E-2</v>
      </c>
      <c r="AD26" s="37">
        <v>1.351369968122057E-2</v>
      </c>
      <c r="AE26" s="37">
        <v>-7.0592972953057609E-2</v>
      </c>
      <c r="AF26" s="37">
        <v>-1.8502208520412809E-2</v>
      </c>
      <c r="AG26" s="37">
        <v>-0.13224413187586093</v>
      </c>
      <c r="AH26" s="37">
        <v>-0.12023642810397854</v>
      </c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8"/>
      <c r="BG26" s="38"/>
      <c r="BH26" s="38"/>
      <c r="BI26" s="38"/>
      <c r="BJ26" s="38"/>
      <c r="BK26" s="38"/>
      <c r="BL26" s="38"/>
      <c r="BM26" s="38"/>
      <c r="BN26" s="38"/>
      <c r="BP26" s="37"/>
      <c r="BR26" s="37"/>
      <c r="BU26" s="38"/>
      <c r="BV26" s="38"/>
      <c r="BW26" s="38"/>
      <c r="BX26" s="38"/>
      <c r="BY26" s="38"/>
      <c r="BZ26" s="38"/>
      <c r="CA26" s="38"/>
      <c r="CB26" s="38"/>
      <c r="CC26" s="38"/>
      <c r="CD26" s="38"/>
      <c r="CE26" s="38"/>
      <c r="CF26" s="38"/>
      <c r="CG26" s="38"/>
      <c r="CH26" s="38"/>
      <c r="CI26" s="38"/>
      <c r="CJ26" s="38"/>
      <c r="CK26" s="38"/>
      <c r="CL26" s="38"/>
      <c r="CM26" s="38"/>
      <c r="CN26" s="38"/>
      <c r="CO26" s="38"/>
      <c r="CP26" s="38"/>
      <c r="CQ26" s="38"/>
      <c r="CR26" s="38"/>
      <c r="CS26" s="38"/>
      <c r="CT26" s="38"/>
      <c r="CU26" s="38"/>
      <c r="CV26" s="38"/>
      <c r="CW26" s="38"/>
      <c r="CX26" s="38"/>
      <c r="CY26" s="38"/>
      <c r="CZ26" s="38"/>
      <c r="DA26" s="38"/>
      <c r="DB26" s="38"/>
      <c r="DC26" s="38"/>
      <c r="DD26" s="38"/>
      <c r="DE26" s="38"/>
      <c r="DF26" s="38"/>
      <c r="DG26" s="39">
        <v>0</v>
      </c>
      <c r="DH26" s="39">
        <v>0.5</v>
      </c>
    </row>
    <row r="27" spans="1:112" ht="18" customHeight="1" x14ac:dyDescent="0.3">
      <c r="A27" s="40">
        <f t="shared" si="2"/>
        <v>1966</v>
      </c>
      <c r="B27" s="62"/>
      <c r="C27" s="62"/>
      <c r="D27" s="62"/>
      <c r="E27" s="63"/>
      <c r="F27" s="64"/>
      <c r="G27" s="37"/>
      <c r="H27" s="37"/>
      <c r="I27" s="37"/>
      <c r="J27" s="39"/>
      <c r="K27" s="37"/>
      <c r="L27" s="37"/>
      <c r="M27" s="37"/>
      <c r="N27" s="37"/>
      <c r="O27" s="37"/>
      <c r="P27" s="37"/>
      <c r="U27" s="39"/>
      <c r="V27" s="39"/>
      <c r="W27" s="39"/>
      <c r="Y27" s="39"/>
      <c r="Z27" s="39"/>
      <c r="AA27" s="39"/>
      <c r="AC27" s="37"/>
      <c r="AD27" s="37"/>
      <c r="AE27" s="37"/>
      <c r="AF27" s="37"/>
      <c r="AG27" s="37"/>
      <c r="AH27" s="37"/>
      <c r="AI27" s="37"/>
      <c r="AJ27" s="37">
        <v>-0.21117365871732013</v>
      </c>
      <c r="AK27" s="37">
        <v>-9.6215397626237931E-2</v>
      </c>
      <c r="AL27" s="37">
        <v>-0.22081668782984637</v>
      </c>
      <c r="AM27" s="37">
        <v>-0.14493049506941935</v>
      </c>
      <c r="AN27" s="37">
        <v>-0.39893056707313257</v>
      </c>
      <c r="AO27" s="37">
        <v>-0.31507222552319125</v>
      </c>
      <c r="AP27" s="37"/>
      <c r="AQ27" s="37"/>
      <c r="AR27" s="37"/>
      <c r="AS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8"/>
      <c r="BG27" s="38"/>
      <c r="BH27" s="38"/>
      <c r="BI27" s="38"/>
      <c r="BJ27" s="38"/>
      <c r="BK27" s="38"/>
      <c r="BL27" s="38"/>
      <c r="BM27" s="38"/>
      <c r="BN27" s="38"/>
      <c r="BP27" s="37"/>
      <c r="BR27" s="37"/>
      <c r="BU27" s="38"/>
      <c r="BV27" s="38"/>
      <c r="BW27" s="38"/>
      <c r="BX27" s="38"/>
      <c r="BY27" s="38"/>
      <c r="BZ27" s="38"/>
      <c r="CA27" s="38"/>
      <c r="CB27" s="38"/>
      <c r="CC27" s="38"/>
      <c r="CD27" s="38"/>
      <c r="CE27" s="38"/>
      <c r="CF27" s="38"/>
      <c r="CG27" s="38"/>
      <c r="CH27" s="38"/>
      <c r="CI27" s="38"/>
      <c r="CJ27" s="38"/>
      <c r="CK27" s="38"/>
      <c r="CL27" s="38"/>
      <c r="CM27" s="38"/>
      <c r="CN27" s="38"/>
      <c r="CO27" s="38"/>
      <c r="CP27" s="38"/>
      <c r="CQ27" s="38"/>
      <c r="CR27" s="38"/>
      <c r="CS27" s="38"/>
      <c r="CT27" s="38"/>
      <c r="CU27" s="38"/>
      <c r="CV27" s="38"/>
      <c r="CW27" s="38"/>
      <c r="CX27" s="38"/>
      <c r="CY27" s="38"/>
      <c r="CZ27" s="38"/>
      <c r="DA27" s="38"/>
      <c r="DB27" s="38"/>
      <c r="DC27" s="38"/>
      <c r="DD27" s="38"/>
      <c r="DE27" s="38"/>
      <c r="DF27" s="38"/>
      <c r="DG27" s="39">
        <v>0</v>
      </c>
      <c r="DH27" s="39">
        <v>0.5</v>
      </c>
    </row>
    <row r="28" spans="1:112" ht="18" customHeight="1" x14ac:dyDescent="0.3">
      <c r="A28" s="40">
        <f t="shared" si="2"/>
        <v>1967</v>
      </c>
      <c r="B28" s="62"/>
      <c r="C28" s="62"/>
      <c r="D28" s="62"/>
      <c r="E28" s="63"/>
      <c r="F28" s="64"/>
      <c r="G28" s="37"/>
      <c r="H28" s="37"/>
      <c r="I28" s="37"/>
      <c r="J28" s="39"/>
      <c r="K28" s="37"/>
      <c r="L28" s="37"/>
      <c r="M28" s="37"/>
      <c r="N28" s="37"/>
      <c r="O28" s="37"/>
      <c r="P28" s="37"/>
      <c r="U28" s="39"/>
      <c r="V28" s="39"/>
      <c r="W28" s="39"/>
      <c r="Y28" s="39"/>
      <c r="Z28" s="39"/>
      <c r="AA28" s="39"/>
      <c r="AC28" s="37">
        <v>-5.0456751202025724E-2</v>
      </c>
      <c r="AD28" s="37">
        <v>4.4701460431833984E-2</v>
      </c>
      <c r="AE28" s="37">
        <v>-9.2889842586353188E-2</v>
      </c>
      <c r="AF28" s="37">
        <v>5.7591921651700267E-3</v>
      </c>
      <c r="AG28" s="37">
        <v>-0.13443720104603052</v>
      </c>
      <c r="AH28" s="37">
        <v>-0.12987997344807567</v>
      </c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8"/>
      <c r="BG28" s="38"/>
      <c r="BH28" s="38"/>
      <c r="BI28" s="38"/>
      <c r="BJ28" s="38"/>
      <c r="BK28" s="38"/>
      <c r="BL28" s="38"/>
      <c r="BM28" s="38"/>
      <c r="BN28" s="38"/>
      <c r="BP28" s="37"/>
      <c r="BR28" s="37"/>
      <c r="BU28" s="38"/>
      <c r="BV28" s="38"/>
      <c r="BW28" s="38"/>
      <c r="BX28" s="38"/>
      <c r="BY28" s="38"/>
      <c r="BZ28" s="38"/>
      <c r="CA28" s="38"/>
      <c r="CB28" s="38"/>
      <c r="CC28" s="38"/>
      <c r="CD28" s="38"/>
      <c r="CE28" s="38"/>
      <c r="CF28" s="38"/>
      <c r="CG28" s="38"/>
      <c r="CH28" s="38"/>
      <c r="CI28" s="38"/>
      <c r="CJ28" s="38"/>
      <c r="CK28" s="38"/>
      <c r="CL28" s="38"/>
      <c r="CM28" s="38"/>
      <c r="CN28" s="38"/>
      <c r="CO28" s="38"/>
      <c r="CP28" s="38"/>
      <c r="CQ28" s="38"/>
      <c r="CR28" s="38"/>
      <c r="CS28" s="38"/>
      <c r="CT28" s="38"/>
      <c r="CU28" s="38"/>
      <c r="CV28" s="38"/>
      <c r="CW28" s="38"/>
      <c r="CX28" s="38"/>
      <c r="CY28" s="38"/>
      <c r="CZ28" s="38"/>
      <c r="DA28" s="38"/>
      <c r="DB28" s="38"/>
      <c r="DC28" s="38"/>
      <c r="DD28" s="38"/>
      <c r="DE28" s="38"/>
      <c r="DF28" s="38"/>
      <c r="DG28" s="39">
        <v>0</v>
      </c>
      <c r="DH28" s="39">
        <v>0.5</v>
      </c>
    </row>
    <row r="29" spans="1:112" ht="18" customHeight="1" x14ac:dyDescent="0.3">
      <c r="A29" s="40">
        <f t="shared" si="2"/>
        <v>1968</v>
      </c>
      <c r="B29" s="62">
        <f>Vote19482016!I13</f>
        <v>0.42718706493994313</v>
      </c>
      <c r="C29" s="62">
        <f>Vote19482016!J13</f>
        <v>0.43415743689121472</v>
      </c>
      <c r="D29" s="62">
        <f>Vote19482016!K13</f>
        <v>0.13865549816884215</v>
      </c>
      <c r="E29" s="63">
        <f>B29/($B29+$C29)</f>
        <v>0.49595378391778605</v>
      </c>
      <c r="F29" s="64">
        <f>C29/($B29+$C29)</f>
        <v>0.504046216082214</v>
      </c>
      <c r="G29" s="37">
        <v>1.9082809721584534E-2</v>
      </c>
      <c r="H29" s="37"/>
      <c r="I29" s="37"/>
      <c r="J29" s="39">
        <v>3.0810947296351525E-2</v>
      </c>
      <c r="K29" s="37"/>
      <c r="L29" s="37"/>
      <c r="M29" s="37">
        <v>-0.11034233855242903</v>
      </c>
      <c r="N29" s="37">
        <v>-0.11912770775224933</v>
      </c>
      <c r="O29" s="37">
        <v>-7.7212597501671837E-2</v>
      </c>
      <c r="P29" s="37"/>
      <c r="Q29" s="37">
        <v>-8.7357891823025932E-2</v>
      </c>
      <c r="R29" s="37">
        <v>-9.4441858384943886E-2</v>
      </c>
      <c r="S29" s="37">
        <v>-5.1290604517681984E-2</v>
      </c>
      <c r="T29" s="38"/>
      <c r="U29" s="39">
        <v>-0.16566733540452366</v>
      </c>
      <c r="V29" s="39">
        <v>-0.17114759783089845</v>
      </c>
      <c r="W29" s="39">
        <v>-9.584777171443698E-2</v>
      </c>
      <c r="Y29" s="39">
        <v>0.48318840548615088</v>
      </c>
      <c r="Z29" s="39">
        <v>0.47867361614798742</v>
      </c>
      <c r="AA29" s="39">
        <v>0.43843122595732464</v>
      </c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U29" s="37"/>
      <c r="AV29" s="37"/>
      <c r="AW29" s="37"/>
      <c r="AX29" s="37"/>
      <c r="AY29" s="37"/>
      <c r="AZ29" s="37"/>
      <c r="BA29" s="37"/>
      <c r="BB29" s="37"/>
      <c r="BC29" s="37"/>
      <c r="BD29" s="37"/>
      <c r="BE29" s="37"/>
      <c r="BF29" s="38"/>
      <c r="BG29" s="38"/>
      <c r="BH29" s="38"/>
      <c r="BI29" s="38"/>
      <c r="BJ29" s="38"/>
      <c r="BK29" s="38"/>
      <c r="BL29" s="38"/>
      <c r="BM29" s="38"/>
      <c r="BN29" s="38"/>
      <c r="BP29" s="37"/>
      <c r="BR29" s="37"/>
      <c r="BU29" s="38"/>
      <c r="BV29" s="38"/>
      <c r="BW29" s="38"/>
      <c r="BX29" s="38"/>
      <c r="BY29" s="38"/>
      <c r="BZ29" s="38"/>
      <c r="CA29" s="38"/>
      <c r="CB29" s="38"/>
      <c r="CC29" s="38"/>
      <c r="CD29" s="38"/>
      <c r="CE29" s="38"/>
      <c r="CF29" s="38"/>
      <c r="CG29" s="38"/>
      <c r="CH29" s="38"/>
      <c r="CI29" s="38"/>
      <c r="CJ29" s="38"/>
      <c r="CK29" s="38"/>
      <c r="CL29" s="38"/>
      <c r="CM29" s="38"/>
      <c r="CN29" s="38"/>
      <c r="CO29" s="38"/>
      <c r="CP29" s="38"/>
      <c r="CQ29" s="38"/>
      <c r="CR29" s="38"/>
      <c r="CS29" s="38"/>
      <c r="CT29" s="38"/>
      <c r="CU29" s="38"/>
      <c r="CV29" s="38"/>
      <c r="CW29" s="38"/>
      <c r="CX29" s="38"/>
      <c r="CY29" s="38"/>
      <c r="CZ29" s="38"/>
      <c r="DA29" s="38"/>
      <c r="DB29" s="38"/>
      <c r="DC29" s="38"/>
      <c r="DD29" s="38"/>
      <c r="DE29" s="38"/>
      <c r="DF29" s="38"/>
      <c r="DG29" s="39">
        <v>0</v>
      </c>
      <c r="DH29" s="39">
        <v>0.5</v>
      </c>
    </row>
    <row r="30" spans="1:112" ht="18" customHeight="1" x14ac:dyDescent="0.3">
      <c r="A30" s="40">
        <f t="shared" si="2"/>
        <v>1969</v>
      </c>
      <c r="B30" s="42"/>
      <c r="C30" s="42"/>
      <c r="D30" s="42"/>
      <c r="E30" s="65"/>
      <c r="F30" s="66"/>
      <c r="G30" s="37"/>
      <c r="H30" s="37"/>
      <c r="I30" s="37"/>
      <c r="J30" s="39"/>
      <c r="K30" s="37"/>
      <c r="L30" s="37"/>
      <c r="M30" s="37"/>
      <c r="N30" s="37"/>
      <c r="O30" s="37"/>
      <c r="P30" s="37"/>
      <c r="U30" s="39"/>
      <c r="V30" s="39"/>
      <c r="W30" s="39"/>
      <c r="Y30" s="39"/>
      <c r="Z30" s="39"/>
      <c r="AA30" s="39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37"/>
      <c r="BF30" s="38"/>
      <c r="BG30" s="38"/>
      <c r="BH30" s="38"/>
      <c r="BI30" s="38"/>
      <c r="BJ30" s="38"/>
      <c r="BK30" s="38"/>
      <c r="BL30" s="38"/>
      <c r="BM30" s="38"/>
      <c r="BN30" s="38"/>
      <c r="BP30" s="37"/>
      <c r="BR30" s="37"/>
      <c r="BU30" s="38"/>
      <c r="BV30" s="38"/>
      <c r="BW30" s="38"/>
      <c r="BX30" s="38"/>
      <c r="BY30" s="38"/>
      <c r="BZ30" s="38"/>
      <c r="CA30" s="38"/>
      <c r="CB30" s="38"/>
      <c r="CC30" s="38"/>
      <c r="CD30" s="38"/>
      <c r="CE30" s="38"/>
      <c r="CF30" s="38"/>
      <c r="CG30" s="38"/>
      <c r="CH30" s="38"/>
      <c r="CI30" s="38"/>
      <c r="CJ30" s="38"/>
      <c r="CK30" s="38"/>
      <c r="CL30" s="38"/>
      <c r="CM30" s="38"/>
      <c r="CN30" s="38"/>
      <c r="CO30" s="38"/>
      <c r="CP30" s="38"/>
      <c r="CQ30" s="38"/>
      <c r="CR30" s="38"/>
      <c r="CS30" s="38"/>
      <c r="CT30" s="38"/>
      <c r="CU30" s="38"/>
      <c r="CV30" s="38"/>
      <c r="CW30" s="38"/>
      <c r="CX30" s="38"/>
      <c r="CY30" s="38"/>
      <c r="CZ30" s="38"/>
      <c r="DA30" s="38"/>
      <c r="DB30" s="38"/>
      <c r="DC30" s="38"/>
      <c r="DD30" s="38"/>
      <c r="DE30" s="38"/>
      <c r="DF30" s="38"/>
      <c r="DG30" s="39">
        <v>0</v>
      </c>
      <c r="DH30" s="39">
        <v>0.5</v>
      </c>
    </row>
    <row r="31" spans="1:112" ht="18" customHeight="1" x14ac:dyDescent="0.3">
      <c r="A31" s="40">
        <f t="shared" si="2"/>
        <v>1970</v>
      </c>
      <c r="B31" s="62"/>
      <c r="C31" s="62"/>
      <c r="D31" s="62"/>
      <c r="E31" s="63"/>
      <c r="F31" s="64"/>
      <c r="G31" s="37"/>
      <c r="H31" s="37"/>
      <c r="I31" s="37"/>
      <c r="J31" s="39"/>
      <c r="K31" s="37"/>
      <c r="L31" s="37"/>
      <c r="M31" s="37"/>
      <c r="N31" s="37"/>
      <c r="O31" s="37"/>
      <c r="P31" s="37"/>
      <c r="U31" s="39"/>
      <c r="V31" s="39"/>
      <c r="W31" s="39"/>
      <c r="Y31" s="39"/>
      <c r="Z31" s="39"/>
      <c r="AA31" s="39"/>
      <c r="AC31" s="46"/>
      <c r="AD31" s="46"/>
      <c r="AE31" s="46"/>
      <c r="AF31" s="46"/>
      <c r="AG31" s="46"/>
      <c r="AH31" s="46"/>
      <c r="AI31" s="46"/>
      <c r="AJ31" s="37">
        <v>-0.12041227868783907</v>
      </c>
      <c r="AK31" s="37">
        <v>-4.8037878430092495E-2</v>
      </c>
      <c r="AL31" s="37">
        <v>-0.13136911442795188</v>
      </c>
      <c r="AM31" s="37">
        <v>-0.12552322920933809</v>
      </c>
      <c r="AN31" s="37">
        <v>-0.23116702820653354</v>
      </c>
      <c r="AO31" s="37">
        <v>-0.16310011890992876</v>
      </c>
      <c r="AP31" s="37"/>
      <c r="AQ31" s="37"/>
      <c r="AR31" s="37"/>
      <c r="AS31" s="37"/>
      <c r="AU31" s="37"/>
      <c r="AV31" s="37"/>
      <c r="AW31" s="37"/>
      <c r="AX31" s="46"/>
      <c r="AY31" s="46"/>
      <c r="AZ31" s="46"/>
      <c r="BA31" s="46"/>
      <c r="BB31" s="42"/>
      <c r="BC31" s="42"/>
      <c r="BD31" s="42"/>
      <c r="BE31" s="42"/>
      <c r="BF31" s="43"/>
      <c r="BG31" s="43"/>
      <c r="BH31" s="43"/>
      <c r="BI31" s="43"/>
      <c r="BJ31" s="43"/>
      <c r="BK31" s="43"/>
      <c r="BL31" s="43"/>
      <c r="BM31" s="43"/>
      <c r="BN31" s="43"/>
      <c r="BP31" s="42"/>
      <c r="BR31" s="42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39">
        <v>0</v>
      </c>
      <c r="DH31" s="39">
        <v>0.5</v>
      </c>
    </row>
    <row r="32" spans="1:112" ht="18" customHeight="1" x14ac:dyDescent="0.3">
      <c r="A32" s="40">
        <f t="shared" si="2"/>
        <v>1971</v>
      </c>
      <c r="B32" s="62"/>
      <c r="C32" s="62"/>
      <c r="D32" s="62"/>
      <c r="E32" s="63"/>
      <c r="F32" s="64"/>
      <c r="G32" s="37"/>
      <c r="H32" s="37"/>
      <c r="I32" s="37"/>
      <c r="J32" s="39"/>
      <c r="K32" s="37"/>
      <c r="L32" s="37"/>
      <c r="M32" s="37"/>
      <c r="N32" s="37"/>
      <c r="O32" s="37"/>
      <c r="P32" s="37"/>
      <c r="U32" s="39"/>
      <c r="V32" s="39"/>
      <c r="W32" s="39"/>
      <c r="Y32" s="39"/>
      <c r="Z32" s="39"/>
      <c r="AA32" s="39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U32" s="37"/>
      <c r="AV32" s="37"/>
      <c r="AW32" s="37"/>
      <c r="AX32" s="37"/>
      <c r="AY32" s="37"/>
      <c r="AZ32" s="37"/>
      <c r="BA32" s="37"/>
      <c r="BB32" s="37"/>
      <c r="BC32" s="37"/>
      <c r="BD32" s="37"/>
      <c r="BE32" s="37"/>
      <c r="BF32" s="38"/>
      <c r="BG32" s="38"/>
      <c r="BH32" s="38"/>
      <c r="BI32" s="38"/>
      <c r="BJ32" s="38"/>
      <c r="BK32" s="38"/>
      <c r="BL32" s="38"/>
      <c r="BM32" s="38"/>
      <c r="BN32" s="38"/>
      <c r="BP32" s="37"/>
      <c r="BR32" s="37"/>
      <c r="BU32" s="38"/>
      <c r="BV32" s="38"/>
      <c r="BW32" s="38"/>
      <c r="BX32" s="38"/>
      <c r="BY32" s="38"/>
      <c r="BZ32" s="38"/>
      <c r="CA32" s="38"/>
      <c r="CB32" s="38"/>
      <c r="CC32" s="38"/>
      <c r="CD32" s="38"/>
      <c r="CE32" s="38"/>
      <c r="CF32" s="38"/>
      <c r="CG32" s="38"/>
      <c r="CH32" s="38"/>
      <c r="CI32" s="38"/>
      <c r="CJ32" s="38"/>
      <c r="CK32" s="38"/>
      <c r="CL32" s="38"/>
      <c r="CM32" s="38"/>
      <c r="CN32" s="38"/>
      <c r="CO32" s="38"/>
      <c r="CP32" s="38"/>
      <c r="CQ32" s="38"/>
      <c r="CR32" s="38"/>
      <c r="CS32" s="38"/>
      <c r="CT32" s="38"/>
      <c r="CU32" s="38"/>
      <c r="CV32" s="38"/>
      <c r="CW32" s="38"/>
      <c r="CX32" s="38"/>
      <c r="CY32" s="38"/>
      <c r="CZ32" s="38"/>
      <c r="DA32" s="38"/>
      <c r="DB32" s="38"/>
      <c r="DC32" s="38"/>
      <c r="DD32" s="38"/>
      <c r="DE32" s="38"/>
      <c r="DF32" s="38"/>
      <c r="DG32" s="39">
        <v>0</v>
      </c>
      <c r="DH32" s="39">
        <v>0.5</v>
      </c>
    </row>
    <row r="33" spans="1:112" ht="18" customHeight="1" x14ac:dyDescent="0.3">
      <c r="A33" s="40">
        <f t="shared" si="2"/>
        <v>1972</v>
      </c>
      <c r="B33" s="62">
        <f>Vote19482016!I14</f>
        <v>0.37533357864584049</v>
      </c>
      <c r="C33" s="62">
        <f>Vote19482016!J14</f>
        <v>0.60693243211910508</v>
      </c>
      <c r="D33" s="62">
        <f>Vote19482016!K14</f>
        <v>1.7733989235054474E-2</v>
      </c>
      <c r="E33" s="63">
        <f>B33/($B33+$C33)</f>
        <v>0.38210991170665387</v>
      </c>
      <c r="F33" s="64">
        <f>C33/($B33+$C33)</f>
        <v>0.61789008829334613</v>
      </c>
      <c r="G33" s="37">
        <v>6.7893123969995389E-2</v>
      </c>
      <c r="H33" s="37"/>
      <c r="I33" s="37"/>
      <c r="J33" s="39">
        <v>0.12131029197255619</v>
      </c>
      <c r="K33" s="37"/>
      <c r="L33" s="37"/>
      <c r="M33" s="37">
        <v>-3.292774030138737E-2</v>
      </c>
      <c r="N33" s="37">
        <v>-4.1250211404196123E-2</v>
      </c>
      <c r="O33" s="37">
        <v>6.1945932999420954E-3</v>
      </c>
      <c r="P33" s="37"/>
      <c r="Q33" s="37">
        <v>-1.602046272225733E-2</v>
      </c>
      <c r="R33" s="37">
        <v>-2.1365809525610232E-2</v>
      </c>
      <c r="S33" s="37">
        <v>2.60667529411393E-2</v>
      </c>
      <c r="T33" s="38"/>
      <c r="U33" s="39">
        <v>-0.16037756784833793</v>
      </c>
      <c r="V33" s="39">
        <v>-0.14996705236963859</v>
      </c>
      <c r="W33" s="39">
        <v>-0.12990768363778588</v>
      </c>
      <c r="Y33" s="39">
        <v>0.50877973217621031</v>
      </c>
      <c r="Z33" s="39">
        <v>0.49990550753002122</v>
      </c>
      <c r="AA33" s="39">
        <v>0.48762558497371328</v>
      </c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  <c r="BE33" s="37">
        <v>-0.08</v>
      </c>
      <c r="BF33" s="38"/>
      <c r="BG33" s="38"/>
      <c r="BH33" s="38"/>
      <c r="BI33" s="38"/>
      <c r="BJ33" s="38"/>
      <c r="BK33" s="38"/>
      <c r="BL33" s="38"/>
      <c r="BM33" s="38"/>
      <c r="BN33" s="38"/>
      <c r="BP33" s="37"/>
      <c r="BR33" s="37"/>
      <c r="BU33" s="38"/>
      <c r="BV33" s="38"/>
      <c r="BW33" s="38"/>
      <c r="BX33" s="38"/>
      <c r="BY33" s="38"/>
      <c r="BZ33" s="38"/>
      <c r="CA33" s="38"/>
      <c r="CB33" s="38"/>
      <c r="CC33" s="38"/>
      <c r="CD33" s="38"/>
      <c r="CE33" s="38"/>
      <c r="CF33" s="38"/>
      <c r="CG33" s="38"/>
      <c r="CH33" s="38"/>
      <c r="CI33" s="38"/>
      <c r="CJ33" s="38"/>
      <c r="CK33" s="38"/>
      <c r="CL33" s="38"/>
      <c r="CM33" s="38"/>
      <c r="CN33" s="38"/>
      <c r="CO33" s="38"/>
      <c r="CP33" s="38"/>
      <c r="CQ33" s="38"/>
      <c r="CR33" s="38"/>
      <c r="CS33" s="38"/>
      <c r="CT33" s="38"/>
      <c r="CU33" s="38"/>
      <c r="CV33" s="38"/>
      <c r="CW33" s="38"/>
      <c r="CX33" s="38"/>
      <c r="CY33" s="38"/>
      <c r="CZ33" s="38"/>
      <c r="DA33" s="38"/>
      <c r="DB33" s="38"/>
      <c r="DC33" s="38"/>
      <c r="DD33" s="38"/>
      <c r="DE33" s="38"/>
      <c r="DF33" s="38"/>
      <c r="DG33" s="39">
        <v>0</v>
      </c>
      <c r="DH33" s="39">
        <v>0.5</v>
      </c>
    </row>
    <row r="34" spans="1:112" ht="18" customHeight="1" x14ac:dyDescent="0.3">
      <c r="A34" s="40">
        <f t="shared" si="2"/>
        <v>1973</v>
      </c>
      <c r="B34" s="42"/>
      <c r="C34" s="42"/>
      <c r="D34" s="42"/>
      <c r="E34" s="65"/>
      <c r="F34" s="66"/>
      <c r="G34" s="37"/>
      <c r="H34" s="37"/>
      <c r="I34" s="37"/>
      <c r="J34" s="39"/>
      <c r="K34" s="37"/>
      <c r="L34" s="37"/>
      <c r="M34" s="37"/>
      <c r="N34" s="37"/>
      <c r="O34" s="37"/>
      <c r="P34" s="37"/>
      <c r="U34" s="39"/>
      <c r="V34" s="39"/>
      <c r="W34" s="39"/>
      <c r="Y34" s="39"/>
      <c r="Z34" s="39"/>
      <c r="AA34" s="39"/>
      <c r="AC34" s="37">
        <v>-3.8651371703616988E-2</v>
      </c>
      <c r="AD34" s="37">
        <v>3.3019235536870875E-2</v>
      </c>
      <c r="AE34" s="37">
        <v>-4.2147935952964795E-2</v>
      </c>
      <c r="AF34" s="37">
        <v>2.7748432753021812E-2</v>
      </c>
      <c r="AG34" s="37">
        <v>-0.14988260136710274</v>
      </c>
      <c r="AH34" s="37">
        <v>-7.7395751636122168E-2</v>
      </c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8"/>
      <c r="BG34" s="38"/>
      <c r="BH34" s="38"/>
      <c r="BI34" s="38"/>
      <c r="BJ34" s="38"/>
      <c r="BK34" s="38"/>
      <c r="BL34" s="38"/>
      <c r="BM34" s="38"/>
      <c r="BN34" s="38"/>
      <c r="BP34" s="37"/>
      <c r="BR34" s="37"/>
      <c r="BU34" s="38"/>
      <c r="BV34" s="38"/>
      <c r="BW34" s="38"/>
      <c r="BX34" s="38"/>
      <c r="BY34" s="38"/>
      <c r="BZ34" s="38"/>
      <c r="CA34" s="38"/>
      <c r="CB34" s="38"/>
      <c r="CC34" s="38"/>
      <c r="CD34" s="38"/>
      <c r="CE34" s="38"/>
      <c r="CF34" s="38"/>
      <c r="CG34" s="38"/>
      <c r="CH34" s="38"/>
      <c r="CI34" s="38"/>
      <c r="CJ34" s="38"/>
      <c r="CK34" s="38"/>
      <c r="CL34" s="38"/>
      <c r="CM34" s="38"/>
      <c r="CN34" s="38"/>
      <c r="CO34" s="38"/>
      <c r="CP34" s="38"/>
      <c r="CQ34" s="38"/>
      <c r="CR34" s="38"/>
      <c r="CS34" s="38"/>
      <c r="CT34" s="38"/>
      <c r="CU34" s="38"/>
      <c r="CV34" s="38"/>
      <c r="CW34" s="38"/>
      <c r="CX34" s="38"/>
      <c r="CY34" s="38"/>
      <c r="CZ34" s="38"/>
      <c r="DA34" s="38"/>
      <c r="DB34" s="38"/>
      <c r="DC34" s="38"/>
      <c r="DD34" s="38"/>
      <c r="DE34" s="38"/>
      <c r="DF34" s="38"/>
      <c r="DG34" s="39">
        <v>0</v>
      </c>
      <c r="DH34" s="39">
        <v>0.5</v>
      </c>
    </row>
    <row r="35" spans="1:112" ht="18" customHeight="1" x14ac:dyDescent="0.3">
      <c r="A35" s="40">
        <f t="shared" si="2"/>
        <v>1974</v>
      </c>
      <c r="B35" s="62"/>
      <c r="C35" s="62"/>
      <c r="D35" s="62"/>
      <c r="E35" s="63"/>
      <c r="F35" s="64"/>
      <c r="G35" s="37"/>
      <c r="H35" s="37"/>
      <c r="I35" s="37"/>
      <c r="J35" s="39"/>
      <c r="K35" s="37"/>
      <c r="L35" s="37"/>
      <c r="M35" s="37"/>
      <c r="N35" s="37"/>
      <c r="O35" s="37"/>
      <c r="P35" s="37"/>
      <c r="U35" s="39"/>
      <c r="V35" s="39"/>
      <c r="W35" s="39"/>
      <c r="Y35" s="39"/>
      <c r="Z35" s="39"/>
      <c r="AA35" s="39"/>
      <c r="AC35" s="37">
        <v>8.0515281483861667E-4</v>
      </c>
      <c r="AD35" s="37">
        <v>5.7048487121470086E-2</v>
      </c>
      <c r="AE35" s="37">
        <v>-1.8057982981227599E-3</v>
      </c>
      <c r="AF35" s="37">
        <v>5.1504321073816757E-2</v>
      </c>
      <c r="AG35" s="37">
        <v>-0.11227475272284604</v>
      </c>
      <c r="AH35" s="37">
        <v>-6.6562678095146127E-2</v>
      </c>
      <c r="AI35" s="37"/>
      <c r="AJ35" s="37">
        <v>-8.6052673913162597E-2</v>
      </c>
      <c r="AK35" s="37">
        <v>-1.8061231344201539E-2</v>
      </c>
      <c r="AL35" s="37">
        <v>-9.8289912033994786E-2</v>
      </c>
      <c r="AM35" s="37">
        <v>-8.7274459238508684E-2</v>
      </c>
      <c r="AN35" s="37">
        <v>-0.23859985876291498</v>
      </c>
      <c r="AO35" s="37">
        <v>-0.18754236645473416</v>
      </c>
      <c r="AP35" s="37"/>
      <c r="AQ35" s="37"/>
      <c r="AR35" s="37"/>
      <c r="AS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8"/>
      <c r="BG35" s="38"/>
      <c r="BH35" s="38"/>
      <c r="BI35" s="38"/>
      <c r="BJ35" s="38"/>
      <c r="BK35" s="38"/>
      <c r="BL35" s="38"/>
      <c r="BM35" s="38"/>
      <c r="BN35" s="38"/>
      <c r="BP35" s="37"/>
      <c r="BR35" s="37"/>
      <c r="BU35" s="38"/>
      <c r="BV35" s="38"/>
      <c r="BW35" s="38"/>
      <c r="BX35" s="38"/>
      <c r="BY35" s="38"/>
      <c r="BZ35" s="38"/>
      <c r="CA35" s="38"/>
      <c r="CB35" s="38"/>
      <c r="CC35" s="38"/>
      <c r="CD35" s="38"/>
      <c r="CE35" s="38"/>
      <c r="CF35" s="38"/>
      <c r="CG35" s="38"/>
      <c r="CH35" s="38"/>
      <c r="CI35" s="38"/>
      <c r="CJ35" s="38"/>
      <c r="CK35" s="38"/>
      <c r="CL35" s="38"/>
      <c r="CM35" s="38"/>
      <c r="CN35" s="38"/>
      <c r="CO35" s="38"/>
      <c r="CP35" s="38"/>
      <c r="CQ35" s="38"/>
      <c r="CR35" s="38"/>
      <c r="CS35" s="38"/>
      <c r="CT35" s="38"/>
      <c r="CU35" s="38"/>
      <c r="CV35" s="38"/>
      <c r="CW35" s="38"/>
      <c r="CX35" s="38"/>
      <c r="CY35" s="38"/>
      <c r="CZ35" s="38"/>
      <c r="DA35" s="38"/>
      <c r="DB35" s="38"/>
      <c r="DC35" s="38"/>
      <c r="DD35" s="38"/>
      <c r="DE35" s="38"/>
      <c r="DF35" s="38"/>
      <c r="DG35" s="39">
        <v>0</v>
      </c>
      <c r="DH35" s="39">
        <v>0.5</v>
      </c>
    </row>
    <row r="36" spans="1:112" ht="18" customHeight="1" x14ac:dyDescent="0.3">
      <c r="A36" s="40">
        <f t="shared" si="2"/>
        <v>1975</v>
      </c>
      <c r="B36" s="62"/>
      <c r="C36" s="62"/>
      <c r="D36" s="62"/>
      <c r="E36" s="63"/>
      <c r="F36" s="64"/>
      <c r="G36" s="37"/>
      <c r="H36" s="37"/>
      <c r="I36" s="37"/>
      <c r="J36" s="39"/>
      <c r="K36" s="37"/>
      <c r="L36" s="37"/>
      <c r="M36" s="37"/>
      <c r="N36" s="37"/>
      <c r="O36" s="37"/>
      <c r="P36" s="37"/>
      <c r="U36" s="39"/>
      <c r="V36" s="39"/>
      <c r="W36" s="39"/>
      <c r="Y36" s="39"/>
      <c r="Z36" s="39"/>
      <c r="AA36" s="39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8"/>
      <c r="BG36" s="38"/>
      <c r="BH36" s="38"/>
      <c r="BI36" s="38"/>
      <c r="BJ36" s="38"/>
      <c r="BK36" s="38"/>
      <c r="BL36" s="38"/>
      <c r="BM36" s="38"/>
      <c r="BN36" s="38"/>
      <c r="BP36" s="37"/>
      <c r="BR36" s="37"/>
      <c r="BU36" s="38"/>
      <c r="BV36" s="38"/>
      <c r="BW36" s="38"/>
      <c r="BX36" s="38"/>
      <c r="BY36" s="38"/>
      <c r="BZ36" s="38"/>
      <c r="CA36" s="38"/>
      <c r="CB36" s="38"/>
      <c r="CC36" s="38"/>
      <c r="CD36" s="38"/>
      <c r="CE36" s="38"/>
      <c r="CF36" s="38"/>
      <c r="CG36" s="38"/>
      <c r="CH36" s="38"/>
      <c r="CI36" s="38"/>
      <c r="CJ36" s="38"/>
      <c r="CK36" s="38"/>
      <c r="CL36" s="38"/>
      <c r="CM36" s="38"/>
      <c r="CN36" s="38"/>
      <c r="CO36" s="38"/>
      <c r="CP36" s="38"/>
      <c r="CQ36" s="38"/>
      <c r="CR36" s="38"/>
      <c r="CS36" s="38"/>
      <c r="CT36" s="38"/>
      <c r="CU36" s="38"/>
      <c r="CV36" s="38"/>
      <c r="CW36" s="38"/>
      <c r="CX36" s="38"/>
      <c r="CY36" s="38"/>
      <c r="CZ36" s="38"/>
      <c r="DA36" s="38"/>
      <c r="DB36" s="38"/>
      <c r="DC36" s="38"/>
      <c r="DD36" s="38"/>
      <c r="DE36" s="38"/>
      <c r="DF36" s="38"/>
      <c r="DG36" s="39">
        <v>0</v>
      </c>
      <c r="DH36" s="39">
        <v>0.5</v>
      </c>
    </row>
    <row r="37" spans="1:112" ht="18" customHeight="1" x14ac:dyDescent="0.3">
      <c r="A37" s="40">
        <f t="shared" si="2"/>
        <v>1976</v>
      </c>
      <c r="B37" s="62">
        <f>Vote19482016!I15</f>
        <v>0.50064763563548431</v>
      </c>
      <c r="C37" s="62">
        <f>Vote19482016!J15</f>
        <v>0.48001184807144953</v>
      </c>
      <c r="D37" s="62">
        <f>Vote19482016!K15</f>
        <v>1.9340516293066219E-2</v>
      </c>
      <c r="E37" s="63">
        <f>B37/($B37+$C37)</f>
        <v>0.51052138275664793</v>
      </c>
      <c r="F37" s="64">
        <f>C37/($B37+$C37)</f>
        <v>0.48947861724335212</v>
      </c>
      <c r="G37" s="37">
        <v>4.2491418168097282E-2</v>
      </c>
      <c r="H37" s="37"/>
      <c r="I37" s="37"/>
      <c r="J37" s="39">
        <v>3.9455795532605219E-2</v>
      </c>
      <c r="K37" s="37"/>
      <c r="L37" s="37"/>
      <c r="M37" s="37">
        <v>-6.3333028569046657E-2</v>
      </c>
      <c r="N37" s="37">
        <v>-6.9257758967214089E-2</v>
      </c>
      <c r="O37" s="37">
        <v>2.2590976419891561E-3</v>
      </c>
      <c r="P37" s="37"/>
      <c r="Q37" s="37">
        <v>-4.8564801180830064E-2</v>
      </c>
      <c r="R37" s="37">
        <v>-5.0342609796524301E-2</v>
      </c>
      <c r="S37" s="37">
        <v>1.7945280284057976E-2</v>
      </c>
      <c r="T37" s="38"/>
      <c r="U37" s="39">
        <v>-0.2319881964868524</v>
      </c>
      <c r="V37" s="39">
        <v>-0.23689530491476382</v>
      </c>
      <c r="W37" s="39">
        <v>-0.1652622360650729</v>
      </c>
      <c r="Y37" s="39">
        <v>0.43905189048609639</v>
      </c>
      <c r="Z37" s="39">
        <v>0.43802950215804726</v>
      </c>
      <c r="AA37" s="39">
        <v>0.36681255027529774</v>
      </c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8"/>
      <c r="BG37" s="38"/>
      <c r="BH37" s="38"/>
      <c r="BI37" s="38"/>
      <c r="BJ37" s="38"/>
      <c r="BK37" s="38"/>
      <c r="BL37" s="38"/>
      <c r="BM37" s="38"/>
      <c r="BN37" s="38"/>
      <c r="BP37" s="37"/>
      <c r="BR37" s="37"/>
      <c r="BU37" s="38"/>
      <c r="BV37" s="38"/>
      <c r="BW37" s="38"/>
      <c r="BX37" s="38"/>
      <c r="BY37" s="38"/>
      <c r="BZ37" s="38"/>
      <c r="CA37" s="38"/>
      <c r="CB37" s="38"/>
      <c r="CC37" s="38"/>
      <c r="CD37" s="38"/>
      <c r="CE37" s="38"/>
      <c r="CF37" s="38"/>
      <c r="CG37" s="38"/>
      <c r="CH37" s="38"/>
      <c r="CI37" s="38"/>
      <c r="CJ37" s="38"/>
      <c r="CK37" s="38"/>
      <c r="CL37" s="38"/>
      <c r="CM37" s="38"/>
      <c r="CN37" s="38"/>
      <c r="CO37" s="38"/>
      <c r="CP37" s="38"/>
      <c r="CQ37" s="38"/>
      <c r="CR37" s="38"/>
      <c r="CS37" s="38"/>
      <c r="CT37" s="38"/>
      <c r="CU37" s="38"/>
      <c r="CV37" s="38"/>
      <c r="CW37" s="38"/>
      <c r="CX37" s="38"/>
      <c r="CY37" s="38"/>
      <c r="CZ37" s="38"/>
      <c r="DA37" s="38"/>
      <c r="DB37" s="38"/>
      <c r="DC37" s="38"/>
      <c r="DD37" s="38"/>
      <c r="DE37" s="38"/>
      <c r="DF37" s="38"/>
      <c r="DG37" s="39">
        <v>0</v>
      </c>
      <c r="DH37" s="39">
        <v>0.5</v>
      </c>
    </row>
    <row r="38" spans="1:112" ht="18" customHeight="1" x14ac:dyDescent="0.3">
      <c r="A38" s="40">
        <f t="shared" si="2"/>
        <v>1977</v>
      </c>
      <c r="B38" s="42"/>
      <c r="C38" s="42"/>
      <c r="D38" s="42"/>
      <c r="E38" s="65"/>
      <c r="F38" s="66"/>
      <c r="G38" s="37"/>
      <c r="H38" s="37"/>
      <c r="I38" s="37"/>
      <c r="J38" s="39"/>
      <c r="K38" s="37"/>
      <c r="L38" s="37"/>
      <c r="M38" s="37"/>
      <c r="N38" s="37"/>
      <c r="O38" s="37"/>
      <c r="P38" s="37"/>
      <c r="U38" s="39"/>
      <c r="V38" s="39"/>
      <c r="W38" s="39"/>
      <c r="Y38" s="39"/>
      <c r="Z38" s="39"/>
      <c r="AA38" s="39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U38" s="37"/>
      <c r="AV38" s="37"/>
      <c r="AW38" s="37"/>
      <c r="AX38" s="37"/>
      <c r="AY38" s="37"/>
      <c r="AZ38" s="37"/>
      <c r="BA38" s="37"/>
      <c r="BB38" s="37"/>
      <c r="BC38" s="37"/>
      <c r="BD38" s="37"/>
      <c r="BE38" s="37"/>
      <c r="BF38" s="38"/>
      <c r="BG38" s="38"/>
      <c r="BH38" s="38"/>
      <c r="BI38" s="38"/>
      <c r="BJ38" s="38"/>
      <c r="BK38" s="38"/>
      <c r="BL38" s="38"/>
      <c r="BM38" s="38"/>
      <c r="BN38" s="38"/>
      <c r="BP38" s="37"/>
      <c r="BR38" s="37"/>
      <c r="BU38" s="38"/>
      <c r="BV38" s="38"/>
      <c r="BW38" s="38"/>
      <c r="BX38" s="38"/>
      <c r="BY38" s="38"/>
      <c r="BZ38" s="38"/>
      <c r="CA38" s="38"/>
      <c r="CB38" s="38"/>
      <c r="CC38" s="38"/>
      <c r="CD38" s="38"/>
      <c r="CE38" s="38"/>
      <c r="CF38" s="38"/>
      <c r="CG38" s="38"/>
      <c r="CH38" s="38"/>
      <c r="CI38" s="38"/>
      <c r="CJ38" s="38"/>
      <c r="CK38" s="38"/>
      <c r="CL38" s="38"/>
      <c r="CM38" s="38"/>
      <c r="CN38" s="38"/>
      <c r="CO38" s="38"/>
      <c r="CP38" s="38"/>
      <c r="CQ38" s="38"/>
      <c r="CR38" s="38"/>
      <c r="CS38" s="38"/>
      <c r="CT38" s="38"/>
      <c r="CU38" s="38"/>
      <c r="CV38" s="38"/>
      <c r="CW38" s="38"/>
      <c r="CX38" s="38"/>
      <c r="CY38" s="38"/>
      <c r="CZ38" s="38"/>
      <c r="DA38" s="38"/>
      <c r="DB38" s="38"/>
      <c r="DC38" s="38"/>
      <c r="DD38" s="38"/>
      <c r="DE38" s="38"/>
      <c r="DF38" s="38"/>
      <c r="DG38" s="39">
        <v>0</v>
      </c>
      <c r="DH38" s="39">
        <v>0.5</v>
      </c>
    </row>
    <row r="39" spans="1:112" ht="18" customHeight="1" x14ac:dyDescent="0.3">
      <c r="A39" s="40">
        <f t="shared" si="2"/>
        <v>1978</v>
      </c>
      <c r="B39" s="62"/>
      <c r="C39" s="62"/>
      <c r="D39" s="62"/>
      <c r="E39" s="63"/>
      <c r="F39" s="64"/>
      <c r="G39" s="37"/>
      <c r="H39" s="37"/>
      <c r="I39" s="37"/>
      <c r="J39" s="39"/>
      <c r="K39" s="37"/>
      <c r="L39" s="37"/>
      <c r="M39" s="37"/>
      <c r="N39" s="37"/>
      <c r="O39" s="37"/>
      <c r="P39" s="37"/>
      <c r="U39" s="39"/>
      <c r="V39" s="39"/>
      <c r="W39" s="39"/>
      <c r="Y39" s="39"/>
      <c r="Z39" s="39"/>
      <c r="AA39" s="39"/>
      <c r="AC39" s="37">
        <v>-1.3074857960086228E-2</v>
      </c>
      <c r="AD39" s="37">
        <v>3.7494616712119906E-2</v>
      </c>
      <c r="AE39" s="37">
        <v>-1.7165073737302101E-2</v>
      </c>
      <c r="AF39" s="37">
        <v>3.1888356471467247E-2</v>
      </c>
      <c r="AG39" s="37">
        <v>-0.15238048964076567</v>
      </c>
      <c r="AH39" s="37">
        <v>-8.4298816945388905E-2</v>
      </c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U39" s="37"/>
      <c r="AV39" s="37"/>
      <c r="AW39" s="37"/>
      <c r="AX39" s="37"/>
      <c r="AY39" s="37"/>
      <c r="AZ39" s="37"/>
      <c r="BA39" s="37"/>
      <c r="BB39" s="37"/>
      <c r="BC39" s="37"/>
      <c r="BD39" s="37"/>
      <c r="BE39" s="37"/>
      <c r="BF39" s="38"/>
      <c r="BG39" s="38"/>
      <c r="BH39" s="38"/>
      <c r="BI39" s="38"/>
      <c r="BJ39" s="38"/>
      <c r="BK39" s="38"/>
      <c r="BL39" s="38"/>
      <c r="BM39" s="38"/>
      <c r="BN39" s="38"/>
      <c r="BP39" s="37"/>
      <c r="BR39" s="37"/>
      <c r="BU39" s="38"/>
      <c r="BV39" s="38"/>
      <c r="BW39" s="38"/>
      <c r="BX39" s="38"/>
      <c r="BY39" s="38"/>
      <c r="BZ39" s="38"/>
      <c r="CA39" s="38"/>
      <c r="CB39" s="38"/>
      <c r="CC39" s="38"/>
      <c r="CD39" s="38"/>
      <c r="CE39" s="38"/>
      <c r="CF39" s="38"/>
      <c r="CG39" s="38"/>
      <c r="CH39" s="38"/>
      <c r="CI39" s="38"/>
      <c r="CJ39" s="38"/>
      <c r="CK39" s="38"/>
      <c r="CL39" s="38"/>
      <c r="CM39" s="38"/>
      <c r="CN39" s="38"/>
      <c r="CO39" s="38"/>
      <c r="CP39" s="38"/>
      <c r="CQ39" s="38"/>
      <c r="CR39" s="38"/>
      <c r="CS39" s="38"/>
      <c r="CT39" s="38"/>
      <c r="CU39" s="38"/>
      <c r="CV39" s="38"/>
      <c r="CW39" s="38"/>
      <c r="CX39" s="38"/>
      <c r="CY39" s="38"/>
      <c r="CZ39" s="38"/>
      <c r="DA39" s="38"/>
      <c r="DB39" s="38"/>
      <c r="DC39" s="38"/>
      <c r="DD39" s="38"/>
      <c r="DE39" s="38"/>
      <c r="DF39" s="38"/>
      <c r="DG39" s="39">
        <v>0</v>
      </c>
      <c r="DH39" s="39">
        <v>0.5</v>
      </c>
    </row>
    <row r="40" spans="1:112" ht="18" customHeight="1" x14ac:dyDescent="0.3">
      <c r="A40" s="40">
        <f t="shared" si="2"/>
        <v>1979</v>
      </c>
      <c r="B40" s="62"/>
      <c r="C40" s="62"/>
      <c r="D40" s="62"/>
      <c r="E40" s="63"/>
      <c r="F40" s="64"/>
      <c r="G40" s="37"/>
      <c r="H40" s="37"/>
      <c r="I40" s="37"/>
      <c r="J40" s="39"/>
      <c r="K40" s="37"/>
      <c r="L40" s="37"/>
      <c r="M40" s="37"/>
      <c r="N40" s="37"/>
      <c r="O40" s="37"/>
      <c r="P40" s="37"/>
      <c r="U40" s="39"/>
      <c r="V40" s="39"/>
      <c r="W40" s="39"/>
      <c r="Y40" s="39"/>
      <c r="Z40" s="39"/>
      <c r="AA40" s="39"/>
      <c r="AC40" s="37"/>
      <c r="AD40" s="37"/>
      <c r="AE40" s="37"/>
      <c r="AF40" s="37"/>
      <c r="AG40" s="37"/>
      <c r="AH40" s="37"/>
      <c r="AI40" s="37"/>
      <c r="AJ40" s="37">
        <v>-0.14260765540007886</v>
      </c>
      <c r="AK40" s="37">
        <v>-9.1014580533756662E-2</v>
      </c>
      <c r="AL40" s="37">
        <v>-0.13671316038834211</v>
      </c>
      <c r="AM40" s="37">
        <v>-0.14364282709454085</v>
      </c>
      <c r="AN40" s="37">
        <v>-0.25952548302287903</v>
      </c>
      <c r="AO40" s="37">
        <v>-0.19322845239877859</v>
      </c>
      <c r="AP40" s="37"/>
      <c r="AQ40" s="37"/>
      <c r="AR40" s="37"/>
      <c r="AS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37"/>
      <c r="BF40" s="38"/>
      <c r="BG40" s="38"/>
      <c r="BH40" s="38"/>
      <c r="BI40" s="38"/>
      <c r="BJ40" s="38"/>
      <c r="BK40" s="38"/>
      <c r="BL40" s="38"/>
      <c r="BM40" s="38"/>
      <c r="BN40" s="38"/>
      <c r="BP40" s="37"/>
      <c r="BR40" s="37"/>
      <c r="BU40" s="38"/>
      <c r="BV40" s="38"/>
      <c r="BW40" s="38"/>
      <c r="BX40" s="38"/>
      <c r="BY40" s="38"/>
      <c r="BZ40" s="38"/>
      <c r="CA40" s="38"/>
      <c r="CB40" s="38"/>
      <c r="CC40" s="38"/>
      <c r="CD40" s="38"/>
      <c r="CE40" s="38"/>
      <c r="CF40" s="38"/>
      <c r="CG40" s="38"/>
      <c r="CH40" s="38"/>
      <c r="CI40" s="38"/>
      <c r="CJ40" s="38"/>
      <c r="CK40" s="38"/>
      <c r="CL40" s="38"/>
      <c r="CM40" s="38"/>
      <c r="CN40" s="38"/>
      <c r="CO40" s="38"/>
      <c r="CP40" s="38"/>
      <c r="CQ40" s="38"/>
      <c r="CR40" s="38"/>
      <c r="CS40" s="38"/>
      <c r="CT40" s="38"/>
      <c r="CU40" s="38"/>
      <c r="CV40" s="38"/>
      <c r="CW40" s="38"/>
      <c r="CX40" s="38"/>
      <c r="CY40" s="38"/>
      <c r="CZ40" s="38"/>
      <c r="DA40" s="38"/>
      <c r="DB40" s="38"/>
      <c r="DC40" s="38"/>
      <c r="DD40" s="38"/>
      <c r="DE40" s="38"/>
      <c r="DF40" s="38"/>
      <c r="DG40" s="39">
        <v>0</v>
      </c>
      <c r="DH40" s="39">
        <v>0.5</v>
      </c>
    </row>
    <row r="41" spans="1:112" ht="18" customHeight="1" x14ac:dyDescent="0.3">
      <c r="A41" s="40">
        <f t="shared" si="2"/>
        <v>1980</v>
      </c>
      <c r="B41" s="62">
        <f>Vote19482016!I16</f>
        <v>0.41015280415394478</v>
      </c>
      <c r="C41" s="62">
        <f>Vote19482016!J16</f>
        <v>0.5074814238045432</v>
      </c>
      <c r="D41" s="62">
        <f>Vote19482016!K16</f>
        <v>8.2365772041512034E-2</v>
      </c>
      <c r="E41" s="63">
        <f>B41/($B41+$C41)</f>
        <v>0.44696763880139323</v>
      </c>
      <c r="F41" s="64">
        <f>C41/($B41+$C41)</f>
        <v>0.55303236119860677</v>
      </c>
      <c r="G41" s="37">
        <v>7.6411472887520593E-2</v>
      </c>
      <c r="H41" s="37"/>
      <c r="I41" s="37"/>
      <c r="J41" s="39">
        <v>-4.9557006155978127E-2</v>
      </c>
      <c r="K41" s="37"/>
      <c r="L41" s="37"/>
      <c r="M41" s="37">
        <v>-5.9857331207570086E-2</v>
      </c>
      <c r="N41" s="37">
        <v>-4.174848398915175E-2</v>
      </c>
      <c r="O41" s="37">
        <v>3.7196086393071329E-2</v>
      </c>
      <c r="P41" s="37"/>
      <c r="Q41" s="37">
        <v>-9.4591440180965686E-3</v>
      </c>
      <c r="R41" s="37">
        <v>1.2963118599210559E-2</v>
      </c>
      <c r="S41" s="37">
        <v>9.5466905190456808E-2</v>
      </c>
      <c r="T41" s="38"/>
      <c r="U41" s="39">
        <v>-0.17286966682591665</v>
      </c>
      <c r="V41" s="39">
        <v>-0.1552281598303305</v>
      </c>
      <c r="W41" s="39">
        <v>-0.10218984054007786</v>
      </c>
      <c r="Y41" s="39">
        <v>0.47761877937826086</v>
      </c>
      <c r="Z41" s="39">
        <v>0.47765965494266027</v>
      </c>
      <c r="AA41" s="39">
        <v>0.42204294614772997</v>
      </c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U41" s="37"/>
      <c r="AV41" s="37"/>
      <c r="AW41" s="37"/>
      <c r="AX41" s="37"/>
      <c r="AY41" s="37"/>
      <c r="AZ41" s="37"/>
      <c r="BA41" s="37"/>
      <c r="BB41" s="37"/>
      <c r="BC41" s="37">
        <v>0.36</v>
      </c>
      <c r="BD41" s="37">
        <v>0.31</v>
      </c>
      <c r="BE41" s="37">
        <f>BD41-AVERAGE(BB41:BC41)</f>
        <v>-4.9999999999999989E-2</v>
      </c>
      <c r="BF41" s="38"/>
      <c r="BG41" s="38"/>
      <c r="BH41" s="38"/>
      <c r="BI41" s="38"/>
      <c r="BJ41" s="38"/>
      <c r="BK41" s="38"/>
      <c r="BL41" s="38"/>
      <c r="BM41" s="38"/>
      <c r="BN41" s="38"/>
      <c r="BP41" s="37"/>
      <c r="BR41" s="37"/>
      <c r="BU41" s="38"/>
      <c r="BV41" s="38"/>
      <c r="BW41" s="38"/>
      <c r="BX41" s="38"/>
      <c r="BY41" s="38"/>
      <c r="BZ41" s="38"/>
      <c r="CA41" s="38"/>
      <c r="CB41" s="38"/>
      <c r="CC41" s="38"/>
      <c r="CD41" s="38"/>
      <c r="CE41" s="38"/>
      <c r="CF41" s="38"/>
      <c r="CG41" s="38"/>
      <c r="CH41" s="38"/>
      <c r="CI41" s="38"/>
      <c r="CJ41" s="38"/>
      <c r="CK41" s="38"/>
      <c r="CL41" s="38"/>
      <c r="CM41" s="38"/>
      <c r="CN41" s="38"/>
      <c r="CO41" s="38"/>
      <c r="CP41" s="38"/>
      <c r="CQ41" s="38"/>
      <c r="CR41" s="38"/>
      <c r="CS41" s="38"/>
      <c r="CT41" s="38"/>
      <c r="CU41" s="38"/>
      <c r="CV41" s="38"/>
      <c r="CW41" s="38"/>
      <c r="CX41" s="38"/>
      <c r="CY41" s="38"/>
      <c r="CZ41" s="38"/>
      <c r="DA41" s="38"/>
      <c r="DB41" s="38"/>
      <c r="DC41" s="38"/>
      <c r="DD41" s="38"/>
      <c r="DE41" s="38"/>
      <c r="DF41" s="38"/>
      <c r="DG41" s="39">
        <v>0</v>
      </c>
      <c r="DH41" s="39">
        <v>0.5</v>
      </c>
    </row>
    <row r="42" spans="1:112" ht="18" customHeight="1" x14ac:dyDescent="0.3">
      <c r="A42" s="40">
        <f t="shared" si="2"/>
        <v>1981</v>
      </c>
      <c r="B42" s="42"/>
      <c r="C42" s="42"/>
      <c r="D42" s="42"/>
      <c r="E42" s="65"/>
      <c r="F42" s="66"/>
      <c r="G42" s="37"/>
      <c r="H42" s="37"/>
      <c r="I42" s="37"/>
      <c r="J42" s="39"/>
      <c r="K42" s="37"/>
      <c r="L42" s="37"/>
      <c r="M42" s="37"/>
      <c r="N42" s="37"/>
      <c r="O42" s="37"/>
      <c r="P42" s="37"/>
      <c r="U42" s="39"/>
      <c r="V42" s="39"/>
      <c r="W42" s="39"/>
      <c r="Y42" s="39"/>
      <c r="Z42" s="39"/>
      <c r="AA42" s="39"/>
      <c r="AC42" s="37">
        <v>-1.0000000000000009E-2</v>
      </c>
      <c r="AD42" s="37"/>
      <c r="AE42" s="37">
        <v>-2.1298170799642635E-2</v>
      </c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U42" s="37"/>
      <c r="AV42" s="37"/>
      <c r="AW42" s="37"/>
      <c r="AX42" s="37"/>
      <c r="AY42" s="37"/>
      <c r="AZ42" s="37"/>
      <c r="BA42" s="37"/>
      <c r="BB42" s="37"/>
      <c r="BC42" s="37"/>
      <c r="BD42" s="37"/>
      <c r="BE42" s="37"/>
      <c r="BF42" s="38"/>
      <c r="BG42" s="38"/>
      <c r="BH42" s="38"/>
      <c r="BI42" s="38"/>
      <c r="BJ42" s="38"/>
      <c r="BK42" s="38"/>
      <c r="BL42" s="38"/>
      <c r="BM42" s="38"/>
      <c r="BN42" s="38"/>
      <c r="BP42" s="37"/>
      <c r="BR42" s="37"/>
      <c r="BU42" s="38"/>
      <c r="BV42" s="38"/>
      <c r="BW42" s="38"/>
      <c r="BX42" s="38"/>
      <c r="BY42" s="38"/>
      <c r="BZ42" s="38"/>
      <c r="CA42" s="38"/>
      <c r="CB42" s="38"/>
      <c r="CC42" s="38"/>
      <c r="CD42" s="38"/>
      <c r="CE42" s="38"/>
      <c r="CF42" s="38"/>
      <c r="CG42" s="38"/>
      <c r="CH42" s="38"/>
      <c r="CI42" s="38"/>
      <c r="CJ42" s="38"/>
      <c r="CK42" s="38"/>
      <c r="CL42" s="38"/>
      <c r="CM42" s="38"/>
      <c r="CN42" s="38"/>
      <c r="CO42" s="38"/>
      <c r="CP42" s="38"/>
      <c r="CQ42" s="38"/>
      <c r="CR42" s="38"/>
      <c r="CS42" s="38"/>
      <c r="CT42" s="38"/>
      <c r="CU42" s="38"/>
      <c r="CV42" s="38"/>
      <c r="CW42" s="38"/>
      <c r="CX42" s="38"/>
      <c r="CY42" s="38"/>
      <c r="CZ42" s="38"/>
      <c r="DA42" s="38"/>
      <c r="DB42" s="38"/>
      <c r="DC42" s="38"/>
      <c r="DD42" s="38"/>
      <c r="DE42" s="38"/>
      <c r="DF42" s="38"/>
      <c r="DG42" s="39">
        <v>0</v>
      </c>
      <c r="DH42" s="39">
        <v>0.5</v>
      </c>
    </row>
    <row r="43" spans="1:112" ht="18" customHeight="1" x14ac:dyDescent="0.3">
      <c r="A43" s="40">
        <f t="shared" si="2"/>
        <v>1982</v>
      </c>
      <c r="B43" s="62"/>
      <c r="C43" s="62"/>
      <c r="D43" s="62"/>
      <c r="E43" s="63"/>
      <c r="F43" s="64"/>
      <c r="G43" s="37"/>
      <c r="H43" s="37"/>
      <c r="I43" s="37"/>
      <c r="J43" s="39"/>
      <c r="K43" s="37"/>
      <c r="L43" s="37"/>
      <c r="M43" s="37"/>
      <c r="N43" s="37"/>
      <c r="O43" s="37"/>
      <c r="P43" s="37"/>
      <c r="U43" s="39"/>
      <c r="V43" s="39"/>
      <c r="W43" s="39"/>
      <c r="Y43" s="39"/>
      <c r="Z43" s="39"/>
      <c r="AA43" s="39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U43" s="37"/>
      <c r="AV43" s="37"/>
      <c r="AW43" s="37"/>
      <c r="AX43" s="37"/>
      <c r="AY43" s="37"/>
      <c r="AZ43" s="37"/>
      <c r="BA43" s="37"/>
      <c r="BB43" s="37"/>
      <c r="BC43" s="37"/>
      <c r="BD43" s="37"/>
      <c r="BE43" s="37"/>
      <c r="BF43" s="38"/>
      <c r="BG43" s="38"/>
      <c r="BH43" s="38"/>
      <c r="BI43" s="38"/>
      <c r="BJ43" s="38"/>
      <c r="BK43" s="38"/>
      <c r="BL43" s="38"/>
      <c r="BM43" s="38"/>
      <c r="BN43" s="38"/>
      <c r="BP43" s="37"/>
      <c r="BR43" s="37"/>
      <c r="BU43" s="38"/>
      <c r="BV43" s="38"/>
      <c r="BW43" s="38"/>
      <c r="BX43" s="38"/>
      <c r="BY43" s="38"/>
      <c r="BZ43" s="38"/>
      <c r="CA43" s="38"/>
      <c r="CB43" s="38"/>
      <c r="CC43" s="38"/>
      <c r="CD43" s="38"/>
      <c r="CE43" s="38"/>
      <c r="CF43" s="38"/>
      <c r="CG43" s="38"/>
      <c r="CH43" s="38"/>
      <c r="CI43" s="38"/>
      <c r="CJ43" s="38"/>
      <c r="CK43" s="38"/>
      <c r="CL43" s="38"/>
      <c r="CM43" s="38"/>
      <c r="CN43" s="38"/>
      <c r="CO43" s="38"/>
      <c r="CP43" s="38"/>
      <c r="CQ43" s="38"/>
      <c r="CR43" s="38"/>
      <c r="CS43" s="38"/>
      <c r="CT43" s="38"/>
      <c r="CU43" s="38"/>
      <c r="CV43" s="38"/>
      <c r="CW43" s="38"/>
      <c r="CX43" s="38"/>
      <c r="CY43" s="38"/>
      <c r="CZ43" s="38"/>
      <c r="DA43" s="38"/>
      <c r="DB43" s="38"/>
      <c r="DC43" s="38"/>
      <c r="DD43" s="38"/>
      <c r="DE43" s="38"/>
      <c r="DF43" s="38"/>
      <c r="DG43" s="39">
        <v>0</v>
      </c>
      <c r="DH43" s="39">
        <v>0.5</v>
      </c>
    </row>
    <row r="44" spans="1:112" ht="18" customHeight="1" x14ac:dyDescent="0.3">
      <c r="A44" s="40">
        <f t="shared" si="2"/>
        <v>1983</v>
      </c>
      <c r="B44" s="62"/>
      <c r="C44" s="62"/>
      <c r="D44" s="62"/>
      <c r="E44" s="63"/>
      <c r="F44" s="64"/>
      <c r="G44" s="37"/>
      <c r="H44" s="37"/>
      <c r="I44" s="37"/>
      <c r="J44" s="39"/>
      <c r="K44" s="37"/>
      <c r="L44" s="37"/>
      <c r="M44" s="37"/>
      <c r="N44" s="37"/>
      <c r="O44" s="37"/>
      <c r="P44" s="37"/>
      <c r="U44" s="39"/>
      <c r="V44" s="39"/>
      <c r="W44" s="39"/>
      <c r="Y44" s="39"/>
      <c r="Z44" s="39"/>
      <c r="AA44" s="39"/>
      <c r="AC44" s="37"/>
      <c r="AD44" s="37"/>
      <c r="AE44" s="37"/>
      <c r="AF44" s="37"/>
      <c r="AG44" s="37"/>
      <c r="AH44" s="37"/>
      <c r="AI44" s="37"/>
      <c r="AJ44" s="37">
        <v>-0.15845048044462096</v>
      </c>
      <c r="AK44" s="37">
        <v>-7.7627453549020897E-2</v>
      </c>
      <c r="AL44" s="37">
        <v>-9.9897823077757783E-2</v>
      </c>
      <c r="AM44" s="37">
        <v>-7.7777629577689369E-2</v>
      </c>
      <c r="AN44" s="37">
        <v>-0.25803580286704342</v>
      </c>
      <c r="AO44" s="37">
        <v>-0.21924329138666804</v>
      </c>
      <c r="AP44" s="37"/>
      <c r="AQ44" s="37"/>
      <c r="AR44" s="37"/>
      <c r="AS44" s="37"/>
      <c r="AU44" s="37"/>
      <c r="AV44" s="37"/>
      <c r="AW44" s="37"/>
      <c r="AX44" s="37"/>
      <c r="AY44" s="37"/>
      <c r="AZ44" s="37"/>
      <c r="BA44" s="37"/>
      <c r="BB44" s="37"/>
      <c r="BC44" s="37"/>
      <c r="BD44" s="37"/>
      <c r="BE44" s="37"/>
      <c r="BF44" s="38"/>
      <c r="BG44" s="38"/>
      <c r="BH44" s="38"/>
      <c r="BI44" s="38"/>
      <c r="BJ44" s="38"/>
      <c r="BK44" s="38"/>
      <c r="BL44" s="38"/>
      <c r="BM44" s="38"/>
      <c r="BN44" s="38"/>
      <c r="BP44" s="37"/>
      <c r="BR44" s="37"/>
      <c r="BU44" s="38"/>
      <c r="BV44" s="38"/>
      <c r="BW44" s="38"/>
      <c r="BX44" s="38"/>
      <c r="BY44" s="38"/>
      <c r="BZ44" s="38"/>
      <c r="CA44" s="38"/>
      <c r="CB44" s="38"/>
      <c r="CC44" s="38"/>
      <c r="CD44" s="38"/>
      <c r="CE44" s="38"/>
      <c r="CF44" s="38"/>
      <c r="CG44" s="38"/>
      <c r="CH44" s="38"/>
      <c r="CI44" s="38"/>
      <c r="CJ44" s="38"/>
      <c r="CK44" s="38"/>
      <c r="CL44" s="38"/>
      <c r="CM44" s="38"/>
      <c r="CN44" s="38"/>
      <c r="CO44" s="38"/>
      <c r="CP44" s="38"/>
      <c r="CQ44" s="38"/>
      <c r="CR44" s="38"/>
      <c r="CS44" s="38"/>
      <c r="CT44" s="38"/>
      <c r="CU44" s="38"/>
      <c r="CV44" s="38"/>
      <c r="CW44" s="38"/>
      <c r="CX44" s="38"/>
      <c r="CY44" s="38"/>
      <c r="CZ44" s="38"/>
      <c r="DA44" s="38"/>
      <c r="DB44" s="38"/>
      <c r="DC44" s="38"/>
      <c r="DD44" s="38"/>
      <c r="DE44" s="38"/>
      <c r="DF44" s="38"/>
      <c r="DG44" s="39">
        <v>0</v>
      </c>
      <c r="DH44" s="39">
        <v>0.5</v>
      </c>
    </row>
    <row r="45" spans="1:112" ht="18" customHeight="1" x14ac:dyDescent="0.3">
      <c r="A45" s="40">
        <f t="shared" si="2"/>
        <v>1984</v>
      </c>
      <c r="B45" s="62">
        <f>Vote19482016!I17</f>
        <v>0.40556969639420237</v>
      </c>
      <c r="C45" s="62">
        <f>Vote19482016!J17</f>
        <v>0.58773237630422603</v>
      </c>
      <c r="D45" s="62">
        <f>Vote19482016!K17</f>
        <v>6.6979273015716021E-3</v>
      </c>
      <c r="E45" s="63">
        <f>B45/($B45+$C45)</f>
        <v>0.40830449018637599</v>
      </c>
      <c r="F45" s="64">
        <f>C45/($B45+$C45)</f>
        <v>0.59169550981362407</v>
      </c>
      <c r="G45" s="37">
        <v>7.5463720858611943E-2</v>
      </c>
      <c r="H45" s="37"/>
      <c r="I45" s="37"/>
      <c r="J45" s="39">
        <v>-1.7948959575065024E-2</v>
      </c>
      <c r="K45" s="37"/>
      <c r="L45" s="37"/>
      <c r="M45" s="37">
        <v>-2.547191112111875E-2</v>
      </c>
      <c r="N45" s="37">
        <v>-1.4501087443017143E-2</v>
      </c>
      <c r="O45" s="37">
        <v>5.844026402183311E-2</v>
      </c>
      <c r="P45" s="37"/>
      <c r="Q45" s="37">
        <v>8.7187577106009641E-3</v>
      </c>
      <c r="R45" s="37">
        <v>2.1142942864821473E-2</v>
      </c>
      <c r="S45" s="37">
        <v>9.0635717441433603E-2</v>
      </c>
      <c r="T45" s="38"/>
      <c r="U45" s="39">
        <v>-0.19148895980561412</v>
      </c>
      <c r="V45" s="39">
        <v>-0.18744459990762322</v>
      </c>
      <c r="W45" s="39">
        <v>-0.15266725154008887</v>
      </c>
      <c r="Y45" s="39">
        <v>0.39419442384007775</v>
      </c>
      <c r="Z45" s="39">
        <v>0.39884036187345662</v>
      </c>
      <c r="AA45" s="39">
        <v>0.3421274479360254</v>
      </c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U45" s="37"/>
      <c r="AV45" s="37"/>
      <c r="AW45" s="37"/>
      <c r="AX45" s="37"/>
      <c r="AY45" s="37"/>
      <c r="AZ45" s="37"/>
      <c r="BA45" s="37"/>
      <c r="BB45" s="37"/>
      <c r="BC45" s="37">
        <v>0.34</v>
      </c>
      <c r="BD45" s="37">
        <v>0.37</v>
      </c>
      <c r="BE45" s="37">
        <f>BD45-AVERAGE(BB45:BC45)</f>
        <v>2.9999999999999971E-2</v>
      </c>
      <c r="BF45" s="38"/>
      <c r="BG45" s="38"/>
      <c r="BH45" s="38"/>
      <c r="BI45" s="38"/>
      <c r="BJ45" s="38"/>
      <c r="BK45" s="38"/>
      <c r="BL45" s="38"/>
      <c r="BM45" s="38"/>
      <c r="BN45" s="38"/>
      <c r="BP45" s="37"/>
      <c r="BR45" s="37"/>
      <c r="BU45" s="38"/>
      <c r="BV45" s="38"/>
      <c r="BW45" s="38"/>
      <c r="BX45" s="38"/>
      <c r="BY45" s="38"/>
      <c r="BZ45" s="38"/>
      <c r="CA45" s="38"/>
      <c r="CB45" s="38"/>
      <c r="CC45" s="38"/>
      <c r="CD45" s="38"/>
      <c r="CE45" s="38"/>
      <c r="CF45" s="38"/>
      <c r="CG45" s="38"/>
      <c r="CH45" s="38"/>
      <c r="CI45" s="38"/>
      <c r="CJ45" s="38"/>
      <c r="CK45" s="38"/>
      <c r="CL45" s="38"/>
      <c r="CM45" s="38"/>
      <c r="CN45" s="38"/>
      <c r="CO45" s="38"/>
      <c r="CP45" s="38"/>
      <c r="CQ45" s="38"/>
      <c r="CR45" s="38"/>
      <c r="CS45" s="38"/>
      <c r="CT45" s="38"/>
      <c r="CU45" s="38"/>
      <c r="CV45" s="38"/>
      <c r="CW45" s="38"/>
      <c r="CX45" s="38"/>
      <c r="CY45" s="38"/>
      <c r="CZ45" s="38"/>
      <c r="DA45" s="38"/>
      <c r="DB45" s="38"/>
      <c r="DC45" s="38"/>
      <c r="DD45" s="38"/>
      <c r="DE45" s="38"/>
      <c r="DF45" s="38"/>
      <c r="DG45" s="39">
        <v>0</v>
      </c>
      <c r="DH45" s="39">
        <v>0.5</v>
      </c>
    </row>
    <row r="46" spans="1:112" ht="18" customHeight="1" x14ac:dyDescent="0.3">
      <c r="A46" s="40">
        <f t="shared" si="2"/>
        <v>1985</v>
      </c>
      <c r="B46" s="42"/>
      <c r="C46" s="42"/>
      <c r="D46" s="42"/>
      <c r="E46" s="65"/>
      <c r="F46" s="66"/>
      <c r="G46" s="37"/>
      <c r="H46" s="37"/>
      <c r="I46" s="37"/>
      <c r="J46" s="39"/>
      <c r="K46" s="37"/>
      <c r="L46" s="37"/>
      <c r="M46" s="37"/>
      <c r="N46" s="37"/>
      <c r="O46" s="37"/>
      <c r="P46" s="37"/>
      <c r="U46" s="39"/>
      <c r="V46" s="39"/>
      <c r="W46" s="39"/>
      <c r="Y46" s="39"/>
      <c r="Z46" s="39"/>
      <c r="AA46" s="39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8"/>
      <c r="BG46" s="38"/>
      <c r="BH46" s="38"/>
      <c r="BI46" s="38"/>
      <c r="BJ46" s="38"/>
      <c r="BK46" s="38"/>
      <c r="BL46" s="38"/>
      <c r="BM46" s="38"/>
      <c r="BN46" s="38"/>
      <c r="BP46" s="37"/>
      <c r="BR46" s="37"/>
      <c r="BU46" s="38"/>
      <c r="BV46" s="38"/>
      <c r="BW46" s="38"/>
      <c r="BX46" s="38"/>
      <c r="BY46" s="38"/>
      <c r="BZ46" s="38"/>
      <c r="CA46" s="38"/>
      <c r="CB46" s="38"/>
      <c r="CC46" s="38"/>
      <c r="CD46" s="38"/>
      <c r="CE46" s="38"/>
      <c r="CF46" s="38"/>
      <c r="CG46" s="38"/>
      <c r="CH46" s="38"/>
      <c r="CI46" s="38"/>
      <c r="CJ46" s="38"/>
      <c r="CK46" s="38"/>
      <c r="CL46" s="38"/>
      <c r="CM46" s="38"/>
      <c r="CN46" s="38"/>
      <c r="CO46" s="38"/>
      <c r="CP46" s="38"/>
      <c r="CQ46" s="38"/>
      <c r="CR46" s="38"/>
      <c r="CS46" s="38"/>
      <c r="CT46" s="38"/>
      <c r="CU46" s="38"/>
      <c r="CV46" s="38"/>
      <c r="CW46" s="38"/>
      <c r="CX46" s="38"/>
      <c r="CY46" s="38"/>
      <c r="CZ46" s="38"/>
      <c r="DA46" s="38"/>
      <c r="DB46" s="38"/>
      <c r="DC46" s="38"/>
      <c r="DD46" s="38"/>
      <c r="DE46" s="38"/>
      <c r="DF46" s="38"/>
      <c r="DG46" s="39">
        <v>0</v>
      </c>
      <c r="DH46" s="39">
        <v>0.5</v>
      </c>
    </row>
    <row r="47" spans="1:112" ht="18" customHeight="1" x14ac:dyDescent="0.3">
      <c r="A47" s="40">
        <f t="shared" si="2"/>
        <v>1986</v>
      </c>
      <c r="B47" s="62"/>
      <c r="C47" s="62"/>
      <c r="D47" s="62"/>
      <c r="E47" s="63"/>
      <c r="F47" s="64"/>
      <c r="G47" s="37"/>
      <c r="H47" s="37"/>
      <c r="I47" s="37"/>
      <c r="J47" s="39"/>
      <c r="K47" s="37"/>
      <c r="L47" s="37"/>
      <c r="M47" s="37"/>
      <c r="N47" s="37"/>
      <c r="O47" s="37"/>
      <c r="P47" s="37"/>
      <c r="U47" s="39"/>
      <c r="V47" s="39"/>
      <c r="W47" s="39"/>
      <c r="Y47" s="39"/>
      <c r="Z47" s="39"/>
      <c r="AA47" s="39"/>
      <c r="AC47" s="37">
        <v>-1.667172897664615E-2</v>
      </c>
      <c r="AD47" s="37">
        <v>4.4176097384575966E-2</v>
      </c>
      <c r="AE47" s="37">
        <v>-2.3879683999072907E-2</v>
      </c>
      <c r="AF47" s="37">
        <v>4.4010014386666893E-2</v>
      </c>
      <c r="AG47" s="37">
        <v>-0.12934998340076875</v>
      </c>
      <c r="AH47" s="37">
        <v>-6.3560174876706566E-2</v>
      </c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  <c r="BE47" s="37"/>
      <c r="BF47" s="38"/>
      <c r="BG47" s="38"/>
      <c r="BH47" s="38"/>
      <c r="BI47" s="38"/>
      <c r="BJ47" s="38"/>
      <c r="BK47" s="38"/>
      <c r="BL47" s="38"/>
      <c r="BM47" s="38"/>
      <c r="BN47" s="38"/>
      <c r="BP47" s="37"/>
      <c r="BR47" s="37"/>
      <c r="BU47" s="38"/>
      <c r="BV47" s="38"/>
      <c r="BW47" s="38"/>
      <c r="BX47" s="38"/>
      <c r="BY47" s="38"/>
      <c r="BZ47" s="38"/>
      <c r="CA47" s="38"/>
      <c r="CB47" s="38"/>
      <c r="CC47" s="38"/>
      <c r="CD47" s="38"/>
      <c r="CE47" s="38"/>
      <c r="CF47" s="38"/>
      <c r="CG47" s="38"/>
      <c r="CH47" s="38"/>
      <c r="CI47" s="38"/>
      <c r="CJ47" s="38"/>
      <c r="CK47" s="38"/>
      <c r="CL47" s="38"/>
      <c r="CM47" s="38"/>
      <c r="CN47" s="38"/>
      <c r="CO47" s="38"/>
      <c r="CP47" s="38"/>
      <c r="CQ47" s="38"/>
      <c r="CR47" s="38"/>
      <c r="CS47" s="38"/>
      <c r="CT47" s="38"/>
      <c r="CU47" s="38"/>
      <c r="CV47" s="38"/>
      <c r="CW47" s="38"/>
      <c r="CX47" s="38"/>
      <c r="CY47" s="38"/>
      <c r="CZ47" s="38"/>
      <c r="DA47" s="38"/>
      <c r="DB47" s="38"/>
      <c r="DC47" s="38"/>
      <c r="DD47" s="38"/>
      <c r="DE47" s="38"/>
      <c r="DF47" s="38"/>
      <c r="DG47" s="39">
        <v>0</v>
      </c>
      <c r="DH47" s="39">
        <v>0.5</v>
      </c>
    </row>
    <row r="48" spans="1:112" ht="18" customHeight="1" x14ac:dyDescent="0.3">
      <c r="A48" s="40">
        <f t="shared" si="2"/>
        <v>1987</v>
      </c>
      <c r="B48" s="62"/>
      <c r="C48" s="62"/>
      <c r="D48" s="62"/>
      <c r="E48" s="63"/>
      <c r="F48" s="64"/>
      <c r="G48" s="37"/>
      <c r="H48" s="37"/>
      <c r="I48" s="37"/>
      <c r="J48" s="39"/>
      <c r="K48" s="37"/>
      <c r="L48" s="37"/>
      <c r="M48" s="37"/>
      <c r="N48" s="37"/>
      <c r="O48" s="37"/>
      <c r="P48" s="37"/>
      <c r="U48" s="39"/>
      <c r="V48" s="39"/>
      <c r="W48" s="39"/>
      <c r="Y48" s="39"/>
      <c r="Z48" s="39"/>
      <c r="AA48" s="39"/>
      <c r="AC48" s="37"/>
      <c r="AD48" s="37"/>
      <c r="AE48" s="37"/>
      <c r="AF48" s="37"/>
      <c r="AG48" s="37"/>
      <c r="AH48" s="37"/>
      <c r="AI48" s="37"/>
      <c r="AJ48" s="37">
        <v>-0.15331482591832798</v>
      </c>
      <c r="AK48" s="37">
        <v>-2.5684525400377758E-2</v>
      </c>
      <c r="AL48" s="37">
        <v>-8.5927296206867801E-2</v>
      </c>
      <c r="AM48" s="37">
        <v>1.3226379805690955E-2</v>
      </c>
      <c r="AN48" s="37">
        <v>-0.29240472907205606</v>
      </c>
      <c r="AO48" s="37">
        <v>-0.26558084330996246</v>
      </c>
      <c r="AP48" s="37"/>
      <c r="AQ48" s="37"/>
      <c r="AR48" s="37"/>
      <c r="AS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8"/>
      <c r="BG48" s="38"/>
      <c r="BH48" s="38"/>
      <c r="BI48" s="38"/>
      <c r="BJ48" s="38"/>
      <c r="BK48" s="38"/>
      <c r="BL48" s="38"/>
      <c r="BM48" s="38"/>
      <c r="BN48" s="38"/>
      <c r="BP48" s="37"/>
      <c r="BR48" s="37"/>
      <c r="BU48" s="38"/>
      <c r="BV48" s="38"/>
      <c r="BW48" s="38"/>
      <c r="BX48" s="38"/>
      <c r="BY48" s="38"/>
      <c r="BZ48" s="38"/>
      <c r="CA48" s="38"/>
      <c r="CB48" s="38"/>
      <c r="CC48" s="38"/>
      <c r="CD48" s="38"/>
      <c r="CE48" s="38"/>
      <c r="CF48" s="38"/>
      <c r="CG48" s="38"/>
      <c r="CH48" s="38"/>
      <c r="CI48" s="38"/>
      <c r="CJ48" s="38"/>
      <c r="CK48" s="38"/>
      <c r="CL48" s="38"/>
      <c r="CM48" s="38"/>
      <c r="CN48" s="38"/>
      <c r="CO48" s="38"/>
      <c r="CP48" s="38"/>
      <c r="CQ48" s="38"/>
      <c r="CR48" s="38"/>
      <c r="CS48" s="38"/>
      <c r="CT48" s="38"/>
      <c r="CU48" s="38"/>
      <c r="CV48" s="38"/>
      <c r="CW48" s="38"/>
      <c r="CX48" s="38"/>
      <c r="CY48" s="38"/>
      <c r="CZ48" s="38"/>
      <c r="DA48" s="38"/>
      <c r="DB48" s="38"/>
      <c r="DC48" s="38"/>
      <c r="DD48" s="38"/>
      <c r="DE48" s="38"/>
      <c r="DF48" s="38"/>
      <c r="DG48" s="39">
        <v>0</v>
      </c>
      <c r="DH48" s="39">
        <v>0.5</v>
      </c>
    </row>
    <row r="49" spans="1:112" ht="18" customHeight="1" x14ac:dyDescent="0.3">
      <c r="A49" s="40">
        <f t="shared" si="2"/>
        <v>1988</v>
      </c>
      <c r="B49" s="62">
        <f>Vote19482016!I18</f>
        <v>0.45645680641137643</v>
      </c>
      <c r="C49" s="62">
        <f>Vote19482016!J18</f>
        <v>0.53372126143087428</v>
      </c>
      <c r="D49" s="62">
        <f>Vote19482016!K18</f>
        <v>9.8219321577492462E-3</v>
      </c>
      <c r="E49" s="63">
        <f>B49/($B49+$C49)</f>
        <v>0.46098456553987865</v>
      </c>
      <c r="F49" s="64">
        <f>C49/($B49+$C49)</f>
        <v>0.53901543446012135</v>
      </c>
      <c r="G49" s="37">
        <v>6.4531135184079325E-2</v>
      </c>
      <c r="H49" s="37"/>
      <c r="I49" s="37"/>
      <c r="J49" s="39">
        <v>3.5610116764166061E-3</v>
      </c>
      <c r="K49" s="37"/>
      <c r="L49" s="37"/>
      <c r="M49" s="37">
        <v>-6.6425167418196096E-2</v>
      </c>
      <c r="N49" s="37">
        <v>-6.171632690774044E-2</v>
      </c>
      <c r="O49" s="37">
        <v>9.2170674873077885E-3</v>
      </c>
      <c r="P49" s="37"/>
      <c r="Q49" s="37">
        <v>6.154135379715181E-3</v>
      </c>
      <c r="R49" s="37">
        <v>1.3926893537634877E-2</v>
      </c>
      <c r="S49" s="37">
        <v>7.7442963746743101E-2</v>
      </c>
      <c r="T49" s="38"/>
      <c r="U49" s="39">
        <v>-0.21021706613181618</v>
      </c>
      <c r="V49" s="39">
        <v>-0.21771760802337745</v>
      </c>
      <c r="W49" s="39">
        <v>-0.14792333277928399</v>
      </c>
      <c r="Y49" s="39">
        <v>0.42072502932792305</v>
      </c>
      <c r="Z49" s="39">
        <v>0.41959355650101804</v>
      </c>
      <c r="AA49" s="39">
        <v>0.38610186197924451</v>
      </c>
      <c r="AC49" s="37">
        <v>-3.4517667825063603E-2</v>
      </c>
      <c r="AD49" s="37">
        <v>3.870257936339571E-2</v>
      </c>
      <c r="AE49" s="37">
        <v>-4.0685331553834456E-2</v>
      </c>
      <c r="AF49" s="37">
        <v>4.2235200623403323E-2</v>
      </c>
      <c r="AG49" s="37">
        <v>-0.14462632934252417</v>
      </c>
      <c r="AH49" s="37">
        <v>-6.2234524515154738E-2</v>
      </c>
      <c r="AI49" s="37"/>
      <c r="AJ49" s="37"/>
      <c r="AK49" s="37"/>
      <c r="AL49" s="37"/>
      <c r="AM49" s="37"/>
      <c r="AN49" s="37"/>
      <c r="AO49" s="37"/>
      <c r="AP49" s="37"/>
      <c r="AQ49" s="37"/>
      <c r="AR49" s="37"/>
      <c r="AS49" s="37"/>
      <c r="AU49" s="37"/>
      <c r="AV49" s="37"/>
      <c r="AW49" s="37"/>
      <c r="AX49" s="37"/>
      <c r="AY49" s="37"/>
      <c r="AZ49" s="37"/>
      <c r="BA49" s="37"/>
      <c r="BB49" s="37"/>
      <c r="BC49" s="37"/>
      <c r="BD49" s="37"/>
      <c r="BE49" s="37"/>
      <c r="BF49" s="38"/>
      <c r="BG49" s="38"/>
      <c r="BH49" s="38"/>
      <c r="BI49" s="38"/>
      <c r="BJ49" s="38"/>
      <c r="BK49" s="38"/>
      <c r="BL49" s="38"/>
      <c r="BM49" s="38"/>
      <c r="BN49" s="38"/>
      <c r="BP49" s="37"/>
      <c r="BR49" s="37"/>
      <c r="BU49" s="38"/>
      <c r="BV49" s="38"/>
      <c r="BW49" s="38"/>
      <c r="BX49" s="38"/>
      <c r="BY49" s="38"/>
      <c r="BZ49" s="38"/>
      <c r="CA49" s="38"/>
      <c r="CB49" s="38"/>
      <c r="CC49" s="38"/>
      <c r="CD49" s="38"/>
      <c r="CE49" s="38"/>
      <c r="CF49" s="38"/>
      <c r="CG49" s="38"/>
      <c r="CH49" s="38"/>
      <c r="CI49" s="38"/>
      <c r="CJ49" s="38"/>
      <c r="CK49" s="38"/>
      <c r="CL49" s="38"/>
      <c r="CM49" s="38"/>
      <c r="CN49" s="38"/>
      <c r="CO49" s="38"/>
      <c r="CP49" s="38"/>
      <c r="CQ49" s="38"/>
      <c r="CR49" s="38"/>
      <c r="CS49" s="38"/>
      <c r="CT49" s="38"/>
      <c r="CU49" s="38"/>
      <c r="CV49" s="38"/>
      <c r="CW49" s="38"/>
      <c r="CX49" s="38"/>
      <c r="CY49" s="38"/>
      <c r="CZ49" s="38"/>
      <c r="DA49" s="38"/>
      <c r="DB49" s="38"/>
      <c r="DC49" s="38"/>
      <c r="DD49" s="38"/>
      <c r="DE49" s="38"/>
      <c r="DF49" s="38"/>
      <c r="DG49" s="39">
        <v>0</v>
      </c>
      <c r="DH49" s="39">
        <v>0.5</v>
      </c>
    </row>
    <row r="50" spans="1:112" ht="18" customHeight="1" x14ac:dyDescent="0.3">
      <c r="A50" s="40">
        <f t="shared" si="2"/>
        <v>1989</v>
      </c>
      <c r="B50" s="42"/>
      <c r="C50" s="42"/>
      <c r="D50" s="42"/>
      <c r="E50" s="65"/>
      <c r="F50" s="66"/>
      <c r="G50" s="37"/>
      <c r="H50" s="37"/>
      <c r="I50" s="37"/>
      <c r="J50" s="39"/>
      <c r="K50" s="37"/>
      <c r="L50" s="37"/>
      <c r="M50" s="37"/>
      <c r="N50" s="37"/>
      <c r="O50" s="37"/>
      <c r="P50" s="37"/>
      <c r="U50" s="39"/>
      <c r="V50" s="39"/>
      <c r="W50" s="39"/>
      <c r="Y50" s="39"/>
      <c r="Z50" s="39"/>
      <c r="AA50" s="39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/>
      <c r="AP50" s="37"/>
      <c r="AQ50" s="37"/>
      <c r="AR50" s="37"/>
      <c r="AS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8"/>
      <c r="BG50" s="38"/>
      <c r="BH50" s="38"/>
      <c r="BI50" s="38"/>
      <c r="BJ50" s="38"/>
      <c r="BK50" s="38"/>
      <c r="BL50" s="38"/>
      <c r="BM50" s="38"/>
      <c r="BN50" s="38"/>
      <c r="BP50" s="37"/>
      <c r="BR50" s="37"/>
      <c r="BU50" s="38"/>
      <c r="BV50" s="38"/>
      <c r="BW50" s="38"/>
      <c r="BX50" s="38"/>
      <c r="BY50" s="38"/>
      <c r="BZ50" s="38"/>
      <c r="CA50" s="38"/>
      <c r="CB50" s="38"/>
      <c r="CC50" s="38"/>
      <c r="CD50" s="38"/>
      <c r="CE50" s="38"/>
      <c r="CF50" s="38"/>
      <c r="CG50" s="38"/>
      <c r="CH50" s="38"/>
      <c r="CI50" s="38"/>
      <c r="CJ50" s="38"/>
      <c r="CK50" s="38"/>
      <c r="CL50" s="38"/>
      <c r="CM50" s="38"/>
      <c r="CN50" s="38"/>
      <c r="CO50" s="38"/>
      <c r="CP50" s="38"/>
      <c r="CQ50" s="38"/>
      <c r="CR50" s="38"/>
      <c r="CS50" s="38"/>
      <c r="CT50" s="38"/>
      <c r="CU50" s="38"/>
      <c r="CV50" s="38"/>
      <c r="CW50" s="38"/>
      <c r="CX50" s="38"/>
      <c r="CY50" s="38"/>
      <c r="CZ50" s="38"/>
      <c r="DA50" s="38"/>
      <c r="DB50" s="38"/>
      <c r="DC50" s="38"/>
      <c r="DD50" s="38"/>
      <c r="DE50" s="38"/>
      <c r="DF50" s="38"/>
      <c r="DG50" s="39">
        <v>0</v>
      </c>
      <c r="DH50" s="39">
        <v>0.5</v>
      </c>
    </row>
    <row r="51" spans="1:112" ht="18" customHeight="1" x14ac:dyDescent="0.3">
      <c r="A51" s="40">
        <f t="shared" si="2"/>
        <v>1990</v>
      </c>
      <c r="B51" s="62"/>
      <c r="C51" s="62"/>
      <c r="D51" s="62"/>
      <c r="E51" s="63"/>
      <c r="F51" s="64"/>
      <c r="G51" s="37"/>
      <c r="H51" s="37"/>
      <c r="I51" s="37"/>
      <c r="J51" s="39"/>
      <c r="K51" s="37"/>
      <c r="L51" s="37"/>
      <c r="M51" s="37"/>
      <c r="N51" s="37"/>
      <c r="O51" s="37"/>
      <c r="P51" s="37"/>
      <c r="U51" s="39"/>
      <c r="V51" s="39"/>
      <c r="W51" s="39"/>
      <c r="Y51" s="39"/>
      <c r="Z51" s="39"/>
      <c r="AA51" s="39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8"/>
      <c r="BG51" s="38"/>
      <c r="BH51" s="38"/>
      <c r="BI51" s="38"/>
      <c r="BJ51" s="38"/>
      <c r="BK51" s="38"/>
      <c r="BL51" s="38"/>
      <c r="BM51" s="38"/>
      <c r="BN51" s="38"/>
      <c r="BP51" s="37"/>
      <c r="BR51" s="37"/>
      <c r="BU51" s="38"/>
      <c r="BV51" s="38"/>
      <c r="BW51" s="38"/>
      <c r="BX51" s="38"/>
      <c r="BY51" s="38"/>
      <c r="BZ51" s="38"/>
      <c r="CA51" s="38"/>
      <c r="CB51" s="38"/>
      <c r="CC51" s="38"/>
      <c r="CD51" s="38"/>
      <c r="CE51" s="38"/>
      <c r="CF51" s="38"/>
      <c r="CG51" s="38"/>
      <c r="CH51" s="38"/>
      <c r="CI51" s="38"/>
      <c r="CJ51" s="38"/>
      <c r="CK51" s="38"/>
      <c r="CL51" s="38"/>
      <c r="CM51" s="38"/>
      <c r="CN51" s="38"/>
      <c r="CO51" s="38"/>
      <c r="CP51" s="38"/>
      <c r="CQ51" s="38"/>
      <c r="CR51" s="38"/>
      <c r="CS51" s="38"/>
      <c r="CT51" s="38"/>
      <c r="CU51" s="38"/>
      <c r="CV51" s="38"/>
      <c r="CW51" s="38"/>
      <c r="CX51" s="38"/>
      <c r="CY51" s="38"/>
      <c r="CZ51" s="38"/>
      <c r="DA51" s="38"/>
      <c r="DB51" s="38"/>
      <c r="DC51" s="38"/>
      <c r="DD51" s="38"/>
      <c r="DE51" s="38"/>
      <c r="DF51" s="38"/>
      <c r="DG51" s="39">
        <v>0</v>
      </c>
      <c r="DH51" s="39">
        <v>0.5</v>
      </c>
    </row>
    <row r="52" spans="1:112" ht="18" customHeight="1" x14ac:dyDescent="0.3">
      <c r="A52" s="40">
        <f t="shared" si="2"/>
        <v>1991</v>
      </c>
      <c r="B52" s="62"/>
      <c r="C52" s="62"/>
      <c r="D52" s="62"/>
      <c r="E52" s="63"/>
      <c r="F52" s="64"/>
      <c r="G52" s="37"/>
      <c r="H52" s="37"/>
      <c r="I52" s="37"/>
      <c r="J52" s="39"/>
      <c r="K52" s="37"/>
      <c r="L52" s="37"/>
      <c r="M52" s="37"/>
      <c r="N52" s="37"/>
      <c r="O52" s="37"/>
      <c r="P52" s="37"/>
      <c r="U52" s="39"/>
      <c r="V52" s="39"/>
      <c r="W52" s="39"/>
      <c r="Y52" s="39"/>
      <c r="Z52" s="39"/>
      <c r="AA52" s="39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8"/>
      <c r="BG52" s="38"/>
      <c r="BH52" s="38"/>
      <c r="BI52" s="38"/>
      <c r="BJ52" s="38"/>
      <c r="BK52" s="38"/>
      <c r="BL52" s="38"/>
      <c r="BM52" s="38"/>
      <c r="BN52" s="38"/>
      <c r="BP52" s="37"/>
      <c r="BR52" s="37"/>
      <c r="BU52" s="38"/>
      <c r="BV52" s="38"/>
      <c r="BW52" s="38"/>
      <c r="BX52" s="38"/>
      <c r="BY52" s="38"/>
      <c r="BZ52" s="38"/>
      <c r="CA52" s="38"/>
      <c r="CB52" s="38"/>
      <c r="CC52" s="38"/>
      <c r="CD52" s="38"/>
      <c r="CE52" s="38"/>
      <c r="CF52" s="38"/>
      <c r="CG52" s="38"/>
      <c r="CH52" s="38"/>
      <c r="CI52" s="38"/>
      <c r="CJ52" s="38"/>
      <c r="CK52" s="38"/>
      <c r="CL52" s="38"/>
      <c r="CM52" s="38"/>
      <c r="CN52" s="38"/>
      <c r="CO52" s="38"/>
      <c r="CP52" s="38"/>
      <c r="CQ52" s="38"/>
      <c r="CR52" s="38"/>
      <c r="CS52" s="38"/>
      <c r="CT52" s="38"/>
      <c r="CU52" s="38"/>
      <c r="CV52" s="38"/>
      <c r="CW52" s="38"/>
      <c r="CX52" s="38"/>
      <c r="CY52" s="38"/>
      <c r="CZ52" s="38"/>
      <c r="DA52" s="38"/>
      <c r="DB52" s="38"/>
      <c r="DC52" s="38"/>
      <c r="DD52" s="38"/>
      <c r="DE52" s="38"/>
      <c r="DF52" s="38"/>
      <c r="DG52" s="39">
        <v>0</v>
      </c>
      <c r="DH52" s="39">
        <v>0.5</v>
      </c>
    </row>
    <row r="53" spans="1:112" ht="18" customHeight="1" x14ac:dyDescent="0.3">
      <c r="A53" s="40">
        <f t="shared" si="2"/>
        <v>1992</v>
      </c>
      <c r="B53" s="62">
        <f>Vote19482016!I19</f>
        <v>0.43006291576843841</v>
      </c>
      <c r="C53" s="62">
        <f>Vote19482016!J19</f>
        <v>0.37446853490486487</v>
      </c>
      <c r="D53" s="62">
        <f>Vote19482016!K19</f>
        <v>0.19546854932669677</v>
      </c>
      <c r="E53" s="63">
        <f>B53/($B53+$C53)</f>
        <v>0.53455078158662861</v>
      </c>
      <c r="F53" s="64">
        <f>C53/($B53+$C53)</f>
        <v>0.46544921841337145</v>
      </c>
      <c r="G53" s="37">
        <v>6.4157547886034519E-2</v>
      </c>
      <c r="H53" s="37"/>
      <c r="I53" s="37"/>
      <c r="J53" s="39">
        <v>2.230476790360399E-2</v>
      </c>
      <c r="K53" s="37"/>
      <c r="L53" s="37"/>
      <c r="M53" s="37">
        <v>-6.2039117163253464E-2</v>
      </c>
      <c r="N53" s="37">
        <v>-5.0830557461638483E-2</v>
      </c>
      <c r="O53" s="37">
        <v>1.0708624332077817E-2</v>
      </c>
      <c r="P53" s="37"/>
      <c r="Q53" s="37">
        <v>3.3406484383323456E-2</v>
      </c>
      <c r="R53" s="37">
        <v>4.4192851076967542E-2</v>
      </c>
      <c r="S53" s="37">
        <v>0.10235924584424844</v>
      </c>
      <c r="T53" s="38"/>
      <c r="U53" s="39">
        <v>-0.14186546232485303</v>
      </c>
      <c r="V53" s="39">
        <v>-0.1419240867979297</v>
      </c>
      <c r="W53" s="39">
        <v>-9.2734301803493124E-2</v>
      </c>
      <c r="Y53" s="39">
        <v>0.30696152072935945</v>
      </c>
      <c r="Z53" s="39">
        <v>0.30627407334260348</v>
      </c>
      <c r="AA53" s="39">
        <v>0.27056041552667998</v>
      </c>
      <c r="AC53" s="37"/>
      <c r="AD53" s="37"/>
      <c r="AE53" s="37"/>
      <c r="AF53" s="37"/>
      <c r="AG53" s="37"/>
      <c r="AH53" s="37"/>
      <c r="AI53" s="37"/>
      <c r="AJ53" s="37">
        <v>-0.16147735853996176</v>
      </c>
      <c r="AK53" s="37">
        <v>-4.1144803902451489E-2</v>
      </c>
      <c r="AL53" s="37">
        <v>-7.8612176515548346E-2</v>
      </c>
      <c r="AM53" s="37">
        <v>2.0071415425251121E-2</v>
      </c>
      <c r="AN53" s="37">
        <v>-0.2599242868489417</v>
      </c>
      <c r="AO53" s="37">
        <v>-0.21938608425570832</v>
      </c>
      <c r="AP53" s="37"/>
      <c r="AQ53" s="37"/>
      <c r="AR53" s="37"/>
      <c r="AS53" s="37"/>
      <c r="AU53" s="37"/>
      <c r="AV53" s="37"/>
      <c r="AW53" s="37"/>
      <c r="AX53" s="37"/>
      <c r="AY53" s="37"/>
      <c r="AZ53" s="37"/>
      <c r="BA53" s="37"/>
      <c r="BB53" s="37"/>
      <c r="BC53" s="37">
        <f>AVERAGE('EP1992'!B33:B34)</f>
        <v>0.42</v>
      </c>
      <c r="BD53" s="37">
        <f>AVERAGE('EP1992'!B31:B32)</f>
        <v>0.44500000000000001</v>
      </c>
      <c r="BE53" s="37">
        <f>BD53-AVERAGE(BB53:BC53)</f>
        <v>2.5000000000000022E-2</v>
      </c>
      <c r="BF53" s="38"/>
      <c r="BG53" s="38"/>
      <c r="BH53" s="38"/>
      <c r="BI53" s="38"/>
      <c r="BJ53" s="38"/>
      <c r="BK53" s="38"/>
      <c r="BL53" s="38"/>
      <c r="BM53" s="38"/>
      <c r="BN53" s="38"/>
      <c r="BP53" s="37"/>
      <c r="BR53" s="37"/>
      <c r="BU53" s="38"/>
      <c r="BV53" s="38"/>
      <c r="BW53" s="38"/>
      <c r="BX53" s="38"/>
      <c r="BY53" s="38"/>
      <c r="BZ53" s="38"/>
      <c r="CA53" s="38"/>
      <c r="CB53" s="38"/>
      <c r="CC53" s="38"/>
      <c r="CD53" s="38"/>
      <c r="CE53" s="38"/>
      <c r="CF53" s="38"/>
      <c r="CG53" s="38"/>
      <c r="CH53" s="38"/>
      <c r="CI53" s="38"/>
      <c r="CJ53" s="38"/>
      <c r="CK53" s="38"/>
      <c r="CL53" s="38"/>
      <c r="CM53" s="38"/>
      <c r="CN53" s="38"/>
      <c r="CO53" s="38"/>
      <c r="CP53" s="38"/>
      <c r="CQ53" s="38"/>
      <c r="CR53" s="38"/>
      <c r="CS53" s="38"/>
      <c r="CT53" s="38"/>
      <c r="CU53" s="38"/>
      <c r="CV53" s="38"/>
      <c r="CW53" s="38"/>
      <c r="CX53" s="38"/>
      <c r="CY53" s="38"/>
      <c r="CZ53" s="38"/>
      <c r="DA53" s="38"/>
      <c r="DB53" s="38"/>
      <c r="DC53" s="38"/>
      <c r="DD53" s="38"/>
      <c r="DE53" s="38"/>
      <c r="DF53" s="38"/>
      <c r="DG53" s="39">
        <v>0</v>
      </c>
      <c r="DH53" s="39">
        <v>0.5</v>
      </c>
    </row>
    <row r="54" spans="1:112" ht="18" customHeight="1" x14ac:dyDescent="0.3">
      <c r="A54" s="40">
        <f t="shared" si="2"/>
        <v>1993</v>
      </c>
      <c r="B54" s="42"/>
      <c r="C54" s="42"/>
      <c r="D54" s="42"/>
      <c r="E54" s="65"/>
      <c r="F54" s="66"/>
      <c r="G54" s="37"/>
      <c r="H54" s="37"/>
      <c r="I54" s="37"/>
      <c r="J54" s="39"/>
      <c r="K54" s="37"/>
      <c r="L54" s="37"/>
      <c r="M54" s="37"/>
      <c r="N54" s="37"/>
      <c r="O54" s="37"/>
      <c r="P54" s="37"/>
      <c r="U54" s="39"/>
      <c r="V54" s="39"/>
      <c r="W54" s="39"/>
      <c r="Y54" s="39"/>
      <c r="Z54" s="39"/>
      <c r="AA54" s="39"/>
      <c r="AC54" s="37">
        <v>5.0383728387124405E-2</v>
      </c>
      <c r="AD54" s="37">
        <v>9.8392370461492074E-2</v>
      </c>
      <c r="AE54" s="37">
        <v>7.5330563710883702E-2</v>
      </c>
      <c r="AF54" s="37">
        <v>0.1076763564376997</v>
      </c>
      <c r="AG54" s="37">
        <v>-7.8271124098035993E-2</v>
      </c>
      <c r="AH54" s="37">
        <v>-7.3270597787968267E-2</v>
      </c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  <c r="BE54" s="37"/>
      <c r="BF54" s="38"/>
      <c r="BG54" s="38"/>
      <c r="BH54" s="38"/>
      <c r="BI54" s="38"/>
      <c r="BJ54" s="38"/>
      <c r="BK54" s="38"/>
      <c r="BL54" s="38"/>
      <c r="BM54" s="38"/>
      <c r="BN54" s="38"/>
      <c r="BP54" s="37"/>
      <c r="BR54" s="37"/>
      <c r="BU54" s="38"/>
      <c r="BV54" s="38"/>
      <c r="BW54" s="38"/>
      <c r="BX54" s="38"/>
      <c r="BY54" s="38"/>
      <c r="BZ54" s="38"/>
      <c r="CA54" s="38"/>
      <c r="CB54" s="38"/>
      <c r="CC54" s="38"/>
      <c r="CD54" s="38"/>
      <c r="CE54" s="38"/>
      <c r="CF54" s="38"/>
      <c r="CG54" s="38"/>
      <c r="CH54" s="38"/>
      <c r="CI54" s="38"/>
      <c r="CJ54" s="38"/>
      <c r="CK54" s="38"/>
      <c r="CL54" s="38"/>
      <c r="CM54" s="38"/>
      <c r="CN54" s="38"/>
      <c r="CO54" s="38"/>
      <c r="CP54" s="38"/>
      <c r="CQ54" s="38"/>
      <c r="CR54" s="38"/>
      <c r="CS54" s="38"/>
      <c r="CT54" s="38"/>
      <c r="CU54" s="38"/>
      <c r="CV54" s="38"/>
      <c r="CW54" s="38"/>
      <c r="CX54" s="38"/>
      <c r="CY54" s="38"/>
      <c r="CZ54" s="38"/>
      <c r="DA54" s="38"/>
      <c r="DB54" s="38"/>
      <c r="DC54" s="38"/>
      <c r="DD54" s="38"/>
      <c r="DE54" s="38"/>
      <c r="DF54" s="38"/>
      <c r="DG54" s="39">
        <v>0</v>
      </c>
      <c r="DH54" s="39">
        <v>0.5</v>
      </c>
    </row>
    <row r="55" spans="1:112" ht="18" customHeight="1" x14ac:dyDescent="0.3">
      <c r="A55" s="40">
        <f t="shared" si="2"/>
        <v>1994</v>
      </c>
      <c r="B55" s="62"/>
      <c r="C55" s="62"/>
      <c r="D55" s="62"/>
      <c r="E55" s="63"/>
      <c r="F55" s="64"/>
      <c r="G55" s="37"/>
      <c r="H55" s="37"/>
      <c r="I55" s="37"/>
      <c r="J55" s="39"/>
      <c r="K55" s="37"/>
      <c r="L55" s="37"/>
      <c r="M55" s="37"/>
      <c r="N55" s="37"/>
      <c r="O55" s="37"/>
      <c r="P55" s="37"/>
      <c r="U55" s="39"/>
      <c r="V55" s="39"/>
      <c r="W55" s="39"/>
      <c r="Y55" s="39"/>
      <c r="Z55" s="39"/>
      <c r="AA55" s="39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8"/>
      <c r="BG55" s="38"/>
      <c r="BH55" s="38"/>
      <c r="BI55" s="38"/>
      <c r="BJ55" s="38"/>
      <c r="BK55" s="38"/>
      <c r="BL55" s="38"/>
      <c r="BM55" s="38"/>
      <c r="BN55" s="38"/>
      <c r="BP55" s="37"/>
      <c r="BR55" s="37"/>
      <c r="BU55" s="38"/>
      <c r="BV55" s="38"/>
      <c r="BW55" s="38"/>
      <c r="BX55" s="38"/>
      <c r="BY55" s="38"/>
      <c r="BZ55" s="38"/>
      <c r="CA55" s="38"/>
      <c r="CB55" s="38"/>
      <c r="CC55" s="38"/>
      <c r="CD55" s="38"/>
      <c r="CE55" s="38"/>
      <c r="CF55" s="38"/>
      <c r="CG55" s="38"/>
      <c r="CH55" s="38"/>
      <c r="CI55" s="38"/>
      <c r="CJ55" s="38"/>
      <c r="CK55" s="38"/>
      <c r="CL55" s="38"/>
      <c r="CM55" s="38"/>
      <c r="CN55" s="38"/>
      <c r="CO55" s="38"/>
      <c r="CP55" s="38"/>
      <c r="CQ55" s="38"/>
      <c r="CR55" s="38"/>
      <c r="CS55" s="38"/>
      <c r="CT55" s="38"/>
      <c r="CU55" s="38"/>
      <c r="CV55" s="38"/>
      <c r="CW55" s="38"/>
      <c r="CX55" s="38"/>
      <c r="CY55" s="38"/>
      <c r="CZ55" s="38"/>
      <c r="DA55" s="38"/>
      <c r="DB55" s="38"/>
      <c r="DC55" s="38"/>
      <c r="DD55" s="38"/>
      <c r="DE55" s="38"/>
      <c r="DF55" s="38"/>
      <c r="DG55" s="39">
        <v>0</v>
      </c>
      <c r="DH55" s="39">
        <v>0.5</v>
      </c>
    </row>
    <row r="56" spans="1:112" ht="18" customHeight="1" x14ac:dyDescent="0.3">
      <c r="A56" s="40">
        <f t="shared" si="2"/>
        <v>1995</v>
      </c>
      <c r="B56" s="62"/>
      <c r="C56" s="62"/>
      <c r="D56" s="62"/>
      <c r="E56" s="63"/>
      <c r="F56" s="64"/>
      <c r="G56" s="37"/>
      <c r="H56" s="37"/>
      <c r="I56" s="37"/>
      <c r="J56" s="39"/>
      <c r="K56" s="37"/>
      <c r="L56" s="37"/>
      <c r="M56" s="37"/>
      <c r="N56" s="37"/>
      <c r="O56" s="37"/>
      <c r="P56" s="37"/>
      <c r="U56" s="39"/>
      <c r="V56" s="39"/>
      <c r="W56" s="39"/>
      <c r="Y56" s="39"/>
      <c r="Z56" s="39"/>
      <c r="AA56" s="39"/>
      <c r="AC56" s="37">
        <v>2.3673499917834517E-2</v>
      </c>
      <c r="AD56" s="37">
        <v>8.2827571317567961E-2</v>
      </c>
      <c r="AE56" s="37">
        <v>5.0120077830627219E-2</v>
      </c>
      <c r="AF56" s="37">
        <v>9.8539006220540334E-2</v>
      </c>
      <c r="AG56" s="37">
        <v>-0.11361239022678798</v>
      </c>
      <c r="AH56" s="37">
        <v>-8.9494484653103432E-2</v>
      </c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  <c r="BF56" s="38"/>
      <c r="BG56" s="38"/>
      <c r="BH56" s="38"/>
      <c r="BI56" s="38"/>
      <c r="BJ56" s="38"/>
      <c r="BK56" s="38"/>
      <c r="BL56" s="38"/>
      <c r="BM56" s="38"/>
      <c r="BN56" s="38"/>
      <c r="BP56" s="37"/>
      <c r="BR56" s="37"/>
      <c r="BU56" s="38"/>
      <c r="BV56" s="38"/>
      <c r="BW56" s="38"/>
      <c r="BX56" s="38"/>
      <c r="BY56" s="38"/>
      <c r="BZ56" s="38"/>
      <c r="CA56" s="38"/>
      <c r="CB56" s="38"/>
      <c r="CC56" s="38"/>
      <c r="CD56" s="38"/>
      <c r="CE56" s="38"/>
      <c r="CF56" s="38"/>
      <c r="CG56" s="38"/>
      <c r="CH56" s="38"/>
      <c r="CI56" s="38"/>
      <c r="CJ56" s="38"/>
      <c r="CK56" s="38"/>
      <c r="CL56" s="38"/>
      <c r="CM56" s="38"/>
      <c r="CN56" s="38"/>
      <c r="CO56" s="38"/>
      <c r="CP56" s="38"/>
      <c r="CQ56" s="38"/>
      <c r="CR56" s="38"/>
      <c r="CS56" s="38"/>
      <c r="CT56" s="38"/>
      <c r="CU56" s="38"/>
      <c r="CV56" s="38"/>
      <c r="CW56" s="38"/>
      <c r="CX56" s="38"/>
      <c r="CY56" s="38"/>
      <c r="CZ56" s="38"/>
      <c r="DA56" s="38"/>
      <c r="DB56" s="38"/>
      <c r="DC56" s="38"/>
      <c r="DD56" s="38"/>
      <c r="DE56" s="38"/>
      <c r="DF56" s="38"/>
      <c r="DG56" s="39">
        <v>0</v>
      </c>
      <c r="DH56" s="39">
        <v>0.5</v>
      </c>
    </row>
    <row r="57" spans="1:112" ht="18" customHeight="1" x14ac:dyDescent="0.3">
      <c r="A57" s="40">
        <f t="shared" si="2"/>
        <v>1996</v>
      </c>
      <c r="B57" s="62">
        <f>Vote19482016!I20</f>
        <v>0.49235276551339668</v>
      </c>
      <c r="C57" s="62">
        <f>Vote19482016!J20</f>
        <v>0.40714463689921759</v>
      </c>
      <c r="D57" s="62">
        <f>Vote19482016!K20</f>
        <v>0.10050259758738575</v>
      </c>
      <c r="E57" s="63">
        <f>B57/($B57+$C57)</f>
        <v>0.54736429943301423</v>
      </c>
      <c r="F57" s="64">
        <f>C57/($B57+$C57)</f>
        <v>0.45263570056698577</v>
      </c>
      <c r="G57" s="37">
        <v>6.8684478900632243E-2</v>
      </c>
      <c r="H57" s="37"/>
      <c r="I57" s="37"/>
      <c r="J57" s="39">
        <v>8.3417795629750421E-3</v>
      </c>
      <c r="K57" s="37"/>
      <c r="L57" s="37"/>
      <c r="M57" s="37">
        <v>-8.9108032306094875E-2</v>
      </c>
      <c r="N57" s="37">
        <v>-7.6531838467573277E-2</v>
      </c>
      <c r="O57" s="37">
        <v>7.2001231297026888E-3</v>
      </c>
      <c r="P57" s="37"/>
      <c r="Q57" s="37">
        <v>-5.6911629491731348E-2</v>
      </c>
      <c r="R57" s="37">
        <v>-4.5233792249081729E-2</v>
      </c>
      <c r="S57" s="37">
        <v>3.6280996526893643E-2</v>
      </c>
      <c r="T57" s="38"/>
      <c r="U57" s="39">
        <v>-0.12728414210036879</v>
      </c>
      <c r="V57" s="39">
        <v>-0.12855753670400011</v>
      </c>
      <c r="W57" s="39">
        <v>-9.1414216874442358E-2</v>
      </c>
      <c r="Y57" s="39">
        <v>0.38335388394489067</v>
      </c>
      <c r="Z57" s="39">
        <v>0.38012563899019336</v>
      </c>
      <c r="AA57" s="39">
        <v>0.31834791893731434</v>
      </c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8"/>
      <c r="BG57" s="38"/>
      <c r="BH57" s="38"/>
      <c r="BI57" s="38"/>
      <c r="BJ57" s="38"/>
      <c r="BK57" s="38"/>
      <c r="BL57" s="38"/>
      <c r="BM57" s="38"/>
      <c r="BN57" s="38"/>
      <c r="BP57" s="37"/>
      <c r="BR57" s="37"/>
      <c r="BU57" s="38"/>
      <c r="BV57" s="38"/>
      <c r="BW57" s="38"/>
      <c r="BX57" s="38"/>
      <c r="BY57" s="38"/>
      <c r="BZ57" s="38"/>
      <c r="CA57" s="38"/>
      <c r="CB57" s="38"/>
      <c r="CC57" s="38"/>
      <c r="CD57" s="38"/>
      <c r="CE57" s="38"/>
      <c r="CF57" s="38"/>
      <c r="CG57" s="38"/>
      <c r="CH57" s="38"/>
      <c r="CI57" s="38"/>
      <c r="CJ57" s="38"/>
      <c r="CK57" s="38"/>
      <c r="CL57" s="38"/>
      <c r="CM57" s="38"/>
      <c r="CN57" s="38"/>
      <c r="CO57" s="38"/>
      <c r="CP57" s="38"/>
      <c r="CQ57" s="38"/>
      <c r="CR57" s="38"/>
      <c r="CS57" s="38"/>
      <c r="CT57" s="38"/>
      <c r="CU57" s="38"/>
      <c r="CV57" s="38"/>
      <c r="CW57" s="38"/>
      <c r="CX57" s="38"/>
      <c r="CY57" s="38"/>
      <c r="CZ57" s="38"/>
      <c r="DA57" s="38"/>
      <c r="DB57" s="38"/>
      <c r="DC57" s="38"/>
      <c r="DD57" s="38"/>
      <c r="DE57" s="38"/>
      <c r="DF57" s="38"/>
      <c r="DG57" s="39">
        <v>0</v>
      </c>
      <c r="DH57" s="39">
        <v>0.5</v>
      </c>
    </row>
    <row r="58" spans="1:112" ht="18" customHeight="1" x14ac:dyDescent="0.3">
      <c r="A58" s="40">
        <f t="shared" si="2"/>
        <v>1997</v>
      </c>
      <c r="B58" s="42"/>
      <c r="C58" s="42"/>
      <c r="D58" s="42"/>
      <c r="E58" s="65"/>
      <c r="F58" s="66"/>
      <c r="G58" s="37"/>
      <c r="H58" s="37"/>
      <c r="I58" s="37"/>
      <c r="J58" s="39"/>
      <c r="K58" s="37"/>
      <c r="L58" s="37"/>
      <c r="M58" s="37"/>
      <c r="N58" s="37"/>
      <c r="O58" s="37"/>
      <c r="P58" s="37"/>
      <c r="U58" s="39"/>
      <c r="V58" s="39"/>
      <c r="W58" s="39"/>
      <c r="Y58" s="39"/>
      <c r="Z58" s="39"/>
      <c r="AA58" s="39"/>
      <c r="AC58" s="37">
        <v>1.9250571046965037E-2</v>
      </c>
      <c r="AD58" s="37"/>
      <c r="AE58" s="37">
        <v>5.405683942710246E-2</v>
      </c>
      <c r="AF58" s="37"/>
      <c r="AG58" s="37"/>
      <c r="AH58" s="37"/>
      <c r="AI58" s="37"/>
      <c r="AJ58" s="37">
        <v>-0.10271699389794763</v>
      </c>
      <c r="AK58" s="37">
        <v>-1.7536214102735648E-2</v>
      </c>
      <c r="AL58" s="37">
        <v>-2.4493541625568424E-2</v>
      </c>
      <c r="AM58" s="37">
        <v>1.1634987214227219E-2</v>
      </c>
      <c r="AN58" s="37">
        <v>-0.21361257982485082</v>
      </c>
      <c r="AO58" s="37">
        <v>-0.21729761700357492</v>
      </c>
      <c r="AP58" s="37"/>
      <c r="AQ58" s="37"/>
      <c r="AR58" s="37"/>
      <c r="AS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  <c r="BF58" s="38"/>
      <c r="BG58" s="38"/>
      <c r="BH58" s="38"/>
      <c r="BI58" s="38"/>
      <c r="BJ58" s="38"/>
      <c r="BK58" s="38"/>
      <c r="BL58" s="38"/>
      <c r="BM58" s="38"/>
      <c r="BN58" s="38"/>
      <c r="BP58" s="37"/>
      <c r="BR58" s="37"/>
      <c r="BU58" s="38"/>
      <c r="BV58" s="38"/>
      <c r="BW58" s="38"/>
      <c r="BX58" s="38"/>
      <c r="BY58" s="38"/>
      <c r="BZ58" s="38"/>
      <c r="CA58" s="38"/>
      <c r="CB58" s="38"/>
      <c r="CC58" s="38"/>
      <c r="CD58" s="38"/>
      <c r="CE58" s="38"/>
      <c r="CF58" s="38"/>
      <c r="CG58" s="38"/>
      <c r="CH58" s="38"/>
      <c r="CI58" s="38"/>
      <c r="CJ58" s="38"/>
      <c r="CK58" s="38"/>
      <c r="CL58" s="38"/>
      <c r="CM58" s="38"/>
      <c r="CN58" s="38"/>
      <c r="CO58" s="38"/>
      <c r="CP58" s="38"/>
      <c r="CQ58" s="38"/>
      <c r="CR58" s="38"/>
      <c r="CS58" s="38"/>
      <c r="CT58" s="38"/>
      <c r="CU58" s="38"/>
      <c r="CV58" s="38"/>
      <c r="CW58" s="38"/>
      <c r="CX58" s="38"/>
      <c r="CY58" s="38"/>
      <c r="CZ58" s="38"/>
      <c r="DA58" s="38"/>
      <c r="DB58" s="38"/>
      <c r="DC58" s="38"/>
      <c r="DD58" s="38"/>
      <c r="DE58" s="38"/>
      <c r="DF58" s="38"/>
      <c r="DG58" s="39">
        <v>0</v>
      </c>
      <c r="DH58" s="39">
        <v>0.5</v>
      </c>
    </row>
    <row r="59" spans="1:112" ht="18" customHeight="1" x14ac:dyDescent="0.3">
      <c r="A59" s="40">
        <f t="shared" si="2"/>
        <v>1998</v>
      </c>
      <c r="B59" s="62"/>
      <c r="C59" s="62"/>
      <c r="D59" s="62"/>
      <c r="E59" s="63"/>
      <c r="F59" s="64"/>
      <c r="G59" s="37"/>
      <c r="H59" s="37"/>
      <c r="I59" s="37"/>
      <c r="J59" s="39"/>
      <c r="K59" s="37"/>
      <c r="L59" s="37"/>
      <c r="M59" s="37"/>
      <c r="N59" s="37"/>
      <c r="O59" s="37"/>
      <c r="P59" s="37"/>
      <c r="U59" s="39"/>
      <c r="V59" s="39"/>
      <c r="W59" s="39"/>
      <c r="Y59" s="39"/>
      <c r="Z59" s="39"/>
      <c r="AA59" s="39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  <c r="BF59" s="38"/>
      <c r="BG59" s="38"/>
      <c r="BH59" s="38"/>
      <c r="BI59" s="38"/>
      <c r="BJ59" s="38"/>
      <c r="BK59" s="38"/>
      <c r="BL59" s="38"/>
      <c r="BM59" s="38"/>
      <c r="BN59" s="38"/>
      <c r="BP59" s="37"/>
      <c r="BR59" s="37"/>
      <c r="BU59" s="38"/>
      <c r="BV59" s="38"/>
      <c r="BW59" s="38"/>
      <c r="BX59" s="38"/>
      <c r="BY59" s="38"/>
      <c r="BZ59" s="38"/>
      <c r="CA59" s="38"/>
      <c r="CB59" s="38"/>
      <c r="CC59" s="38"/>
      <c r="CD59" s="38"/>
      <c r="CE59" s="38"/>
      <c r="CF59" s="38"/>
      <c r="CG59" s="38"/>
      <c r="CH59" s="38"/>
      <c r="CI59" s="38"/>
      <c r="CJ59" s="38"/>
      <c r="CK59" s="38"/>
      <c r="CL59" s="38"/>
      <c r="CM59" s="38"/>
      <c r="CN59" s="38"/>
      <c r="CO59" s="38"/>
      <c r="CP59" s="38"/>
      <c r="CQ59" s="38"/>
      <c r="CR59" s="38"/>
      <c r="CS59" s="38"/>
      <c r="CT59" s="38"/>
      <c r="CU59" s="38"/>
      <c r="CV59" s="38"/>
      <c r="CW59" s="38"/>
      <c r="CX59" s="38"/>
      <c r="CY59" s="38"/>
      <c r="CZ59" s="38"/>
      <c r="DA59" s="38"/>
      <c r="DB59" s="38"/>
      <c r="DC59" s="38"/>
      <c r="DD59" s="38"/>
      <c r="DE59" s="38"/>
      <c r="DF59" s="38"/>
      <c r="DG59" s="39">
        <v>0</v>
      </c>
      <c r="DH59" s="39">
        <v>0.5</v>
      </c>
    </row>
    <row r="60" spans="1:112" ht="18" customHeight="1" x14ac:dyDescent="0.3">
      <c r="A60" s="40">
        <f t="shared" si="2"/>
        <v>1999</v>
      </c>
      <c r="B60" s="62"/>
      <c r="C60" s="62"/>
      <c r="D60" s="62"/>
      <c r="E60" s="63"/>
      <c r="F60" s="64"/>
      <c r="G60" s="37"/>
      <c r="H60" s="37"/>
      <c r="I60" s="37"/>
      <c r="J60" s="39"/>
      <c r="K60" s="37"/>
      <c r="L60" s="37"/>
      <c r="M60" s="37"/>
      <c r="N60" s="37"/>
      <c r="O60" s="37"/>
      <c r="P60" s="37"/>
      <c r="U60" s="39"/>
      <c r="V60" s="39"/>
      <c r="W60" s="39"/>
      <c r="Y60" s="39"/>
      <c r="Z60" s="39"/>
      <c r="AA60" s="39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  <c r="BF60" s="38"/>
      <c r="BG60" s="38"/>
      <c r="BH60" s="38"/>
      <c r="BI60" s="38"/>
      <c r="BJ60" s="38"/>
      <c r="BK60" s="38"/>
      <c r="BL60" s="38"/>
      <c r="BM60" s="38"/>
      <c r="BN60" s="38"/>
      <c r="BP60" s="37"/>
      <c r="BR60" s="37"/>
      <c r="BU60" s="38"/>
      <c r="BV60" s="38"/>
      <c r="BW60" s="38"/>
      <c r="BX60" s="38"/>
      <c r="BY60" s="38"/>
      <c r="BZ60" s="38"/>
      <c r="CA60" s="38"/>
      <c r="CB60" s="38"/>
      <c r="CC60" s="38"/>
      <c r="CD60" s="38"/>
      <c r="CE60" s="38"/>
      <c r="CF60" s="38"/>
      <c r="CG60" s="38"/>
      <c r="CH60" s="38"/>
      <c r="CI60" s="38"/>
      <c r="CJ60" s="38"/>
      <c r="CK60" s="38"/>
      <c r="CL60" s="38"/>
      <c r="CM60" s="38"/>
      <c r="CN60" s="38"/>
      <c r="CO60" s="38"/>
      <c r="CP60" s="38"/>
      <c r="CQ60" s="38"/>
      <c r="CR60" s="38"/>
      <c r="CS60" s="38"/>
      <c r="CT60" s="38"/>
      <c r="CU60" s="38"/>
      <c r="CV60" s="38"/>
      <c r="CW60" s="38"/>
      <c r="CX60" s="38"/>
      <c r="CY60" s="38"/>
      <c r="CZ60" s="38"/>
      <c r="DA60" s="38"/>
      <c r="DB60" s="38"/>
      <c r="DC60" s="38"/>
      <c r="DD60" s="38"/>
      <c r="DE60" s="38"/>
      <c r="DF60" s="38"/>
      <c r="DG60" s="39">
        <v>0</v>
      </c>
      <c r="DH60" s="39">
        <v>0.5</v>
      </c>
    </row>
    <row r="61" spans="1:112" ht="18" customHeight="1" x14ac:dyDescent="0.3">
      <c r="A61" s="40">
        <f t="shared" si="2"/>
        <v>2000</v>
      </c>
      <c r="B61" s="62">
        <f>Vote19482016!I21</f>
        <v>0.48381372773912396</v>
      </c>
      <c r="C61" s="62">
        <f>Vote19482016!J21</f>
        <v>0.47871698968127319</v>
      </c>
      <c r="D61" s="62">
        <f>Vote19482016!K21</f>
        <v>3.7469282579602858E-2</v>
      </c>
      <c r="E61" s="63">
        <f>B61/($B61+$C61)</f>
        <v>0.50264757163880969</v>
      </c>
      <c r="F61" s="64">
        <f>C61/($B61+$C61)</f>
        <v>0.49735242836119026</v>
      </c>
      <c r="G61" s="37">
        <v>9.1165651510916573E-2</v>
      </c>
      <c r="H61" s="37"/>
      <c r="I61" s="37"/>
      <c r="J61" s="39">
        <v>-1.5766287907778564E-4</v>
      </c>
      <c r="K61" s="37"/>
      <c r="L61" s="37"/>
      <c r="M61" s="37">
        <v>-2.6456233952655159E-2</v>
      </c>
      <c r="N61" s="37">
        <v>-2.4013549485784325E-3</v>
      </c>
      <c r="O61" s="37">
        <v>6.5549788995032943E-2</v>
      </c>
      <c r="P61" s="37"/>
      <c r="Q61" s="37">
        <v>-2.409259846273544E-2</v>
      </c>
      <c r="R61" s="37">
        <v>-3.6913107225190755E-3</v>
      </c>
      <c r="S61" s="37">
        <v>6.5183848018267487E-2</v>
      </c>
      <c r="T61" s="38"/>
      <c r="U61" s="39">
        <v>-0.15434294449228833</v>
      </c>
      <c r="V61" s="39">
        <v>-0.15145540536300933</v>
      </c>
      <c r="W61" s="39">
        <v>-0.12826598584889981</v>
      </c>
      <c r="Y61" s="39">
        <v>0.29837465876922992</v>
      </c>
      <c r="Z61" s="39">
        <v>0.30518800824616077</v>
      </c>
      <c r="AA61" s="39">
        <v>0.30062897198023397</v>
      </c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U61" s="37"/>
      <c r="AV61" s="37"/>
      <c r="AW61" s="37"/>
      <c r="AX61" s="37"/>
      <c r="AY61" s="37"/>
      <c r="AZ61" s="37"/>
      <c r="BA61" s="37"/>
      <c r="BB61" s="37"/>
      <c r="BC61" s="37">
        <f>AVERAGE('EP2000'!B34:B35)</f>
        <v>0.46499999999999997</v>
      </c>
      <c r="BD61" s="37">
        <f>AVERAGE('EP2000'!B32:B33)</f>
        <v>0.48499999999999999</v>
      </c>
      <c r="BE61" s="37">
        <f>BD61-AVERAGE(BB61:BC61)</f>
        <v>2.0000000000000018E-2</v>
      </c>
      <c r="BF61" s="38"/>
      <c r="BG61" s="38"/>
      <c r="BH61" s="38"/>
      <c r="BI61" s="38"/>
      <c r="BJ61" s="38"/>
      <c r="BK61" s="38"/>
      <c r="BL61" s="38"/>
      <c r="BM61" s="38"/>
      <c r="BN61" s="38"/>
      <c r="BP61" s="37"/>
      <c r="BR61" s="37"/>
      <c r="BU61" s="38"/>
      <c r="BV61" s="38"/>
      <c r="BW61" s="38"/>
      <c r="BX61" s="38"/>
      <c r="BY61" s="38"/>
      <c r="BZ61" s="38"/>
      <c r="CA61" s="38"/>
      <c r="CB61" s="38"/>
      <c r="CC61" s="38"/>
      <c r="CD61" s="38"/>
      <c r="CE61" s="38"/>
      <c r="CF61" s="38"/>
      <c r="CG61" s="38"/>
      <c r="CH61" s="38"/>
      <c r="CI61" s="38"/>
      <c r="CJ61" s="38"/>
      <c r="CK61" s="38"/>
      <c r="CL61" s="38"/>
      <c r="CM61" s="38"/>
      <c r="CN61" s="38"/>
      <c r="CO61" s="38"/>
      <c r="CP61" s="38"/>
      <c r="CQ61" s="38"/>
      <c r="CR61" s="38"/>
      <c r="CS61" s="38"/>
      <c r="CT61" s="38"/>
      <c r="CU61" s="38"/>
      <c r="CV61" s="38"/>
      <c r="CW61" s="38"/>
      <c r="CX61" s="38"/>
      <c r="CY61" s="38"/>
      <c r="CZ61" s="38"/>
      <c r="DA61" s="38"/>
      <c r="DB61" s="38"/>
      <c r="DC61" s="38"/>
      <c r="DD61" s="38"/>
      <c r="DE61" s="38"/>
      <c r="DF61" s="38"/>
      <c r="DG61" s="39">
        <v>0</v>
      </c>
      <c r="DH61" s="39">
        <v>0.5</v>
      </c>
    </row>
    <row r="62" spans="1:112" ht="18" customHeight="1" x14ac:dyDescent="0.3">
      <c r="A62" s="40">
        <f t="shared" si="2"/>
        <v>2001</v>
      </c>
      <c r="B62" s="42"/>
      <c r="C62" s="42"/>
      <c r="D62" s="42"/>
      <c r="E62" s="65"/>
      <c r="F62" s="66"/>
      <c r="G62" s="37"/>
      <c r="H62" s="37"/>
      <c r="I62" s="37"/>
      <c r="J62" s="39"/>
      <c r="K62" s="37"/>
      <c r="L62" s="37"/>
      <c r="M62" s="37"/>
      <c r="N62" s="37"/>
      <c r="O62" s="37"/>
      <c r="P62" s="37"/>
      <c r="U62" s="39"/>
      <c r="V62" s="39"/>
      <c r="W62" s="39"/>
      <c r="Y62" s="39"/>
      <c r="Z62" s="39"/>
      <c r="AA62" s="39"/>
      <c r="AC62" s="37"/>
      <c r="AD62" s="37"/>
      <c r="AE62" s="37"/>
      <c r="AF62" s="37"/>
      <c r="AG62" s="37"/>
      <c r="AH62" s="37"/>
      <c r="AI62" s="37"/>
      <c r="AJ62" s="37">
        <v>-6.9720722466697457E-2</v>
      </c>
      <c r="AK62" s="37">
        <v>-5.8503340584119823E-3</v>
      </c>
      <c r="AL62" s="37">
        <v>-1.043380429853126E-2</v>
      </c>
      <c r="AM62" s="37">
        <v>2.6986494911956649E-2</v>
      </c>
      <c r="AN62" s="37">
        <v>-0.15219205832768179</v>
      </c>
      <c r="AO62" s="37">
        <v>-0.17508735754063776</v>
      </c>
      <c r="AP62" s="37"/>
      <c r="AQ62" s="37"/>
      <c r="AR62" s="37"/>
      <c r="AS62" s="37"/>
      <c r="AU62" s="37"/>
      <c r="AV62" s="37"/>
      <c r="AW62" s="37"/>
      <c r="AX62" s="37"/>
      <c r="AY62" s="37"/>
      <c r="AZ62" s="37"/>
      <c r="BA62" s="37"/>
      <c r="BB62" s="37"/>
      <c r="BC62" s="37"/>
      <c r="BD62" s="37"/>
      <c r="BE62" s="37"/>
      <c r="BF62" s="38"/>
      <c r="BG62" s="38"/>
      <c r="BH62" s="38"/>
      <c r="BI62" s="38"/>
      <c r="BJ62" s="38"/>
      <c r="BK62" s="38"/>
      <c r="BL62" s="38"/>
      <c r="BM62" s="38"/>
      <c r="BN62" s="38"/>
      <c r="BP62" s="37"/>
      <c r="BR62" s="37"/>
      <c r="BU62" s="38"/>
      <c r="BV62" s="38"/>
      <c r="BW62" s="38"/>
      <c r="BX62" s="38"/>
      <c r="BY62" s="38"/>
      <c r="BZ62" s="38"/>
      <c r="CA62" s="38"/>
      <c r="CB62" s="38"/>
      <c r="CC62" s="38"/>
      <c r="CD62" s="38"/>
      <c r="CE62" s="38"/>
      <c r="CF62" s="38"/>
      <c r="CG62" s="38"/>
      <c r="CH62" s="38"/>
      <c r="CI62" s="38"/>
      <c r="CJ62" s="38"/>
      <c r="CK62" s="38"/>
      <c r="CL62" s="38"/>
      <c r="CM62" s="38"/>
      <c r="CN62" s="38"/>
      <c r="CO62" s="38"/>
      <c r="CP62" s="38"/>
      <c r="CQ62" s="38"/>
      <c r="CR62" s="38"/>
      <c r="CS62" s="38"/>
      <c r="CT62" s="38"/>
      <c r="CU62" s="38"/>
      <c r="CV62" s="38"/>
      <c r="CW62" s="38"/>
      <c r="CX62" s="38"/>
      <c r="CY62" s="38"/>
      <c r="CZ62" s="38"/>
      <c r="DA62" s="38"/>
      <c r="DB62" s="38"/>
      <c r="DC62" s="38"/>
      <c r="DD62" s="38"/>
      <c r="DE62" s="38"/>
      <c r="DF62" s="38"/>
      <c r="DG62" s="39">
        <v>0</v>
      </c>
      <c r="DH62" s="39">
        <v>0.5</v>
      </c>
    </row>
    <row r="63" spans="1:112" ht="18" customHeight="1" x14ac:dyDescent="0.3">
      <c r="A63" s="40">
        <f t="shared" si="2"/>
        <v>2002</v>
      </c>
      <c r="B63" s="62"/>
      <c r="C63" s="62"/>
      <c r="D63" s="62"/>
      <c r="E63" s="63"/>
      <c r="F63" s="64"/>
      <c r="G63" s="37"/>
      <c r="H63" s="37"/>
      <c r="I63" s="37"/>
      <c r="J63" s="39"/>
      <c r="K63" s="37"/>
      <c r="L63" s="37"/>
      <c r="M63" s="37"/>
      <c r="N63" s="37"/>
      <c r="O63" s="37"/>
      <c r="P63" s="37"/>
      <c r="U63" s="39"/>
      <c r="V63" s="39"/>
      <c r="W63" s="39"/>
      <c r="Y63" s="39"/>
      <c r="Z63" s="39"/>
      <c r="AA63" s="39"/>
      <c r="AC63" s="37">
        <v>9.8215809674401244E-2</v>
      </c>
      <c r="AD63" s="37">
        <v>8.5927355315254417E-2</v>
      </c>
      <c r="AE63" s="37">
        <v>9.3483255671668042E-2</v>
      </c>
      <c r="AF63" s="37">
        <v>9.11220017549558E-2</v>
      </c>
      <c r="AG63" s="37">
        <v>-2.9795222812228683E-2</v>
      </c>
      <c r="AH63" s="37">
        <v>-4.3002332827717239E-2</v>
      </c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  <c r="BE63" s="37"/>
      <c r="BF63" s="38"/>
      <c r="BG63" s="38"/>
      <c r="BH63" s="38"/>
      <c r="BI63" s="38"/>
      <c r="BJ63" s="38"/>
      <c r="BK63" s="38"/>
      <c r="BL63" s="38"/>
      <c r="BM63" s="38"/>
      <c r="BN63" s="38"/>
      <c r="BP63" s="37"/>
      <c r="BR63" s="37"/>
      <c r="BU63" s="38"/>
      <c r="BV63" s="38"/>
      <c r="BW63" s="38"/>
      <c r="BX63" s="38"/>
      <c r="BY63" s="38"/>
      <c r="BZ63" s="38"/>
      <c r="CA63" s="38"/>
      <c r="CB63" s="38"/>
      <c r="CC63" s="38"/>
      <c r="CD63" s="38"/>
      <c r="CE63" s="38"/>
      <c r="CF63" s="38"/>
      <c r="CG63" s="38"/>
      <c r="CH63" s="38"/>
      <c r="CI63" s="38"/>
      <c r="CJ63" s="38"/>
      <c r="CK63" s="38"/>
      <c r="CL63" s="38"/>
      <c r="CM63" s="38"/>
      <c r="CN63" s="38"/>
      <c r="CO63" s="38"/>
      <c r="CP63" s="38"/>
      <c r="CQ63" s="38"/>
      <c r="CR63" s="38"/>
      <c r="CS63" s="38"/>
      <c r="CT63" s="38"/>
      <c r="CU63" s="38"/>
      <c r="CV63" s="38"/>
      <c r="CW63" s="38"/>
      <c r="CX63" s="38"/>
      <c r="CY63" s="38"/>
      <c r="CZ63" s="38"/>
      <c r="DA63" s="38"/>
      <c r="DB63" s="38"/>
      <c r="DC63" s="38"/>
      <c r="DD63" s="38"/>
      <c r="DE63" s="38"/>
      <c r="DF63" s="38"/>
      <c r="DG63" s="39">
        <v>0</v>
      </c>
      <c r="DH63" s="39">
        <v>0.5</v>
      </c>
    </row>
    <row r="64" spans="1:112" ht="18" customHeight="1" x14ac:dyDescent="0.3">
      <c r="A64" s="40">
        <f t="shared" si="2"/>
        <v>2003</v>
      </c>
      <c r="B64" s="62"/>
      <c r="C64" s="62"/>
      <c r="D64" s="62"/>
      <c r="E64" s="63"/>
      <c r="F64" s="64"/>
      <c r="G64" s="37"/>
      <c r="H64" s="37"/>
      <c r="I64" s="37"/>
      <c r="J64" s="39"/>
      <c r="K64" s="37"/>
      <c r="L64" s="37"/>
      <c r="M64" s="37"/>
      <c r="N64" s="37"/>
      <c r="O64" s="37"/>
      <c r="P64" s="37"/>
      <c r="U64" s="39"/>
      <c r="V64" s="39"/>
      <c r="W64" s="39"/>
      <c r="Y64" s="39"/>
      <c r="Z64" s="39"/>
      <c r="AA64" s="39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37"/>
      <c r="BF64" s="38"/>
      <c r="BG64" s="38"/>
      <c r="BH64" s="38"/>
      <c r="BI64" s="38"/>
      <c r="BJ64" s="38"/>
      <c r="BK64" s="38"/>
      <c r="BL64" s="38"/>
      <c r="BM64" s="38"/>
      <c r="BN64" s="38"/>
      <c r="BP64" s="37"/>
      <c r="BR64" s="37"/>
      <c r="BU64" s="38"/>
      <c r="BV64" s="38"/>
      <c r="BW64" s="38"/>
      <c r="BX64" s="38"/>
      <c r="BY64" s="38"/>
      <c r="BZ64" s="38"/>
      <c r="CA64" s="38"/>
      <c r="CB64" s="38"/>
      <c r="CC64" s="38"/>
      <c r="CD64" s="38"/>
      <c r="CE64" s="38"/>
      <c r="CF64" s="38"/>
      <c r="CG64" s="38"/>
      <c r="CH64" s="38"/>
      <c r="CI64" s="38"/>
      <c r="CJ64" s="38"/>
      <c r="CK64" s="38"/>
      <c r="CL64" s="38"/>
      <c r="CM64" s="38"/>
      <c r="CN64" s="38"/>
      <c r="CO64" s="38"/>
      <c r="CP64" s="38"/>
      <c r="CQ64" s="38"/>
      <c r="CR64" s="38"/>
      <c r="CS64" s="38"/>
      <c r="CT64" s="38"/>
      <c r="CU64" s="38"/>
      <c r="CV64" s="38"/>
      <c r="CW64" s="38"/>
      <c r="CX64" s="38"/>
      <c r="CY64" s="38"/>
      <c r="CZ64" s="38"/>
      <c r="DA64" s="38"/>
      <c r="DB64" s="38"/>
      <c r="DC64" s="38"/>
      <c r="DD64" s="38"/>
      <c r="DE64" s="38"/>
      <c r="DF64" s="38"/>
      <c r="DG64" s="39">
        <v>0</v>
      </c>
      <c r="DH64" s="39">
        <v>0.5</v>
      </c>
    </row>
    <row r="65" spans="1:112" ht="18" customHeight="1" x14ac:dyDescent="0.3">
      <c r="A65" s="40">
        <f t="shared" si="2"/>
        <v>2004</v>
      </c>
      <c r="B65" s="62">
        <f>Vote19482016!I22</f>
        <v>0.482671225139436</v>
      </c>
      <c r="C65" s="62">
        <f>Vote19482016!J22</f>
        <v>0.50730148396081631</v>
      </c>
      <c r="D65" s="62">
        <f>Vote19482016!K22</f>
        <v>1.0027290899747656E-2</v>
      </c>
      <c r="E65" s="63">
        <f>B65/($B65+$C65)</f>
        <v>0.48756013241831392</v>
      </c>
      <c r="F65" s="64">
        <f>C65/($B65+$C65)</f>
        <v>0.51243986758168603</v>
      </c>
      <c r="G65" s="37">
        <v>6.789792440364649E-2</v>
      </c>
      <c r="H65" s="37"/>
      <c r="I65" s="37"/>
      <c r="J65" s="39">
        <v>8.8621750885109235E-2</v>
      </c>
      <c r="K65" s="37"/>
      <c r="L65" s="37"/>
      <c r="M65" s="37">
        <v>6.5450176509047192E-3</v>
      </c>
      <c r="N65" s="37">
        <v>2.5144870366405114E-2</v>
      </c>
      <c r="O65" s="37">
        <v>9.3081862157777348E-2</v>
      </c>
      <c r="P65" s="37"/>
      <c r="Q65" s="37">
        <v>8.0455610705385081E-2</v>
      </c>
      <c r="R65" s="37">
        <v>0.10959276451721912</v>
      </c>
      <c r="S65" s="37">
        <v>0.17320106772143026</v>
      </c>
      <c r="T65" s="38"/>
      <c r="U65" s="39">
        <v>-0.13322808043390633</v>
      </c>
      <c r="V65" s="39">
        <v>-8.1007038930102901E-2</v>
      </c>
      <c r="W65" s="39">
        <v>-0.10395863506796482</v>
      </c>
      <c r="Y65" s="39">
        <v>0.31152030466432207</v>
      </c>
      <c r="Z65" s="39">
        <v>0.31539540510704922</v>
      </c>
      <c r="AA65" s="39">
        <v>0.29527238277284806</v>
      </c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37"/>
      <c r="AS65" s="37"/>
      <c r="AU65" s="37"/>
      <c r="AV65" s="37"/>
      <c r="AW65" s="37"/>
      <c r="AX65" s="37"/>
      <c r="AY65" s="37"/>
      <c r="AZ65" s="37"/>
      <c r="BA65" s="37"/>
      <c r="BB65" s="37"/>
      <c r="BC65" s="37">
        <f>AVERAGE('EP2004'!B35:B36)</f>
        <v>0.46499999999999997</v>
      </c>
      <c r="BD65" s="37">
        <f>AVERAGE('EP2004'!B33:B34)</f>
        <v>0.505</v>
      </c>
      <c r="BE65" s="37">
        <f>BD65-AVERAGE(BB65:BC65)</f>
        <v>4.0000000000000036E-2</v>
      </c>
      <c r="BF65" s="38"/>
      <c r="BG65" s="38"/>
      <c r="BH65" s="38"/>
      <c r="BI65" s="38"/>
      <c r="BJ65" s="38"/>
      <c r="BK65" s="38"/>
      <c r="BL65" s="38"/>
      <c r="BM65" s="38"/>
      <c r="BN65" s="38"/>
      <c r="BP65" s="37"/>
      <c r="BR65" s="37"/>
      <c r="BU65" s="38"/>
      <c r="BV65" s="38"/>
      <c r="BW65" s="38"/>
      <c r="BX65" s="38"/>
      <c r="BY65" s="38"/>
      <c r="BZ65" s="38"/>
      <c r="CA65" s="38"/>
      <c r="CB65" s="38"/>
      <c r="CC65" s="38"/>
      <c r="CD65" s="38"/>
      <c r="CE65" s="38"/>
      <c r="CF65" s="38"/>
      <c r="CG65" s="38"/>
      <c r="CH65" s="38"/>
      <c r="CI65" s="38"/>
      <c r="CJ65" s="38"/>
      <c r="CK65" s="38"/>
      <c r="CL65" s="38"/>
      <c r="CM65" s="38"/>
      <c r="CN65" s="38"/>
      <c r="CO65" s="38"/>
      <c r="CP65" s="38"/>
      <c r="CQ65" s="38"/>
      <c r="CR65" s="38"/>
      <c r="CS65" s="38"/>
      <c r="CT65" s="38"/>
      <c r="CU65" s="38"/>
      <c r="CV65" s="38"/>
      <c r="CW65" s="38"/>
      <c r="CX65" s="38"/>
      <c r="CY65" s="38"/>
      <c r="CZ65" s="38"/>
      <c r="DA65" s="38"/>
      <c r="DB65" s="38"/>
      <c r="DC65" s="38"/>
      <c r="DD65" s="38"/>
      <c r="DE65" s="38"/>
      <c r="DF65" s="38"/>
      <c r="DG65" s="39">
        <v>0</v>
      </c>
      <c r="DH65" s="39">
        <v>0.5</v>
      </c>
    </row>
    <row r="66" spans="1:112" ht="18" customHeight="1" x14ac:dyDescent="0.3">
      <c r="A66" s="40">
        <f t="shared" si="2"/>
        <v>2005</v>
      </c>
      <c r="B66" s="42"/>
      <c r="C66" s="42"/>
      <c r="D66" s="42"/>
      <c r="E66" s="65"/>
      <c r="F66" s="66"/>
      <c r="G66" s="37"/>
      <c r="H66" s="37"/>
      <c r="I66" s="37"/>
      <c r="J66" s="39"/>
      <c r="K66" s="37"/>
      <c r="L66" s="37"/>
      <c r="M66" s="37"/>
      <c r="N66" s="37"/>
      <c r="O66" s="37"/>
      <c r="P66" s="37"/>
      <c r="U66" s="39"/>
      <c r="V66" s="39"/>
      <c r="W66" s="39"/>
      <c r="Y66" s="39"/>
      <c r="Z66" s="39"/>
      <c r="AA66" s="39"/>
      <c r="AC66" s="37"/>
      <c r="AD66" s="37"/>
      <c r="AE66" s="37"/>
      <c r="AF66" s="37"/>
      <c r="AG66" s="37"/>
      <c r="AH66" s="37"/>
      <c r="AI66" s="37"/>
      <c r="AJ66" s="37">
        <v>-2.7209167047249433E-2</v>
      </c>
      <c r="AK66" s="37">
        <v>2.5644637481891247E-3</v>
      </c>
      <c r="AL66" s="37">
        <v>1.3398790538111618E-2</v>
      </c>
      <c r="AM66" s="37">
        <v>5.3424802584164335E-2</v>
      </c>
      <c r="AN66" s="37">
        <v>-0.14298659778680384</v>
      </c>
      <c r="AO66" s="37">
        <v>-0.17199382877768918</v>
      </c>
      <c r="AP66" s="37"/>
      <c r="AQ66" s="37"/>
      <c r="AR66" s="37"/>
      <c r="AS66" s="37"/>
      <c r="AU66" s="37"/>
      <c r="AV66" s="37"/>
      <c r="AW66" s="37"/>
      <c r="AX66" s="37"/>
      <c r="AY66" s="37"/>
      <c r="AZ66" s="37"/>
      <c r="BA66" s="37"/>
      <c r="BB66" s="37"/>
      <c r="BC66" s="37"/>
      <c r="BD66" s="37"/>
      <c r="BE66" s="37"/>
      <c r="BF66" s="38"/>
      <c r="BG66" s="38"/>
      <c r="BH66" s="38"/>
      <c r="BI66" s="38"/>
      <c r="BJ66" s="38"/>
      <c r="BK66" s="38"/>
      <c r="BL66" s="38"/>
      <c r="BM66" s="38"/>
      <c r="BN66" s="38"/>
      <c r="BP66" s="37"/>
      <c r="BR66" s="37"/>
      <c r="BU66" s="38"/>
      <c r="BV66" s="38"/>
      <c r="BW66" s="38"/>
      <c r="BX66" s="38"/>
      <c r="BY66" s="38"/>
      <c r="BZ66" s="38"/>
      <c r="CA66" s="38"/>
      <c r="CB66" s="38"/>
      <c r="CC66" s="38"/>
      <c r="CD66" s="38"/>
      <c r="CE66" s="38"/>
      <c r="CF66" s="38"/>
      <c r="CG66" s="38"/>
      <c r="CH66" s="38"/>
      <c r="CI66" s="38"/>
      <c r="CJ66" s="38"/>
      <c r="CK66" s="38"/>
      <c r="CL66" s="38"/>
      <c r="CM66" s="38"/>
      <c r="CN66" s="38"/>
      <c r="CO66" s="38"/>
      <c r="CP66" s="38"/>
      <c r="CQ66" s="38"/>
      <c r="CR66" s="38"/>
      <c r="CS66" s="38"/>
      <c r="CT66" s="38"/>
      <c r="CU66" s="38"/>
      <c r="CV66" s="38"/>
      <c r="CW66" s="38"/>
      <c r="CX66" s="38"/>
      <c r="CY66" s="38"/>
      <c r="CZ66" s="38"/>
      <c r="DA66" s="38"/>
      <c r="DB66" s="38"/>
      <c r="DC66" s="38"/>
      <c r="DD66" s="38"/>
      <c r="DE66" s="38"/>
      <c r="DF66" s="38"/>
      <c r="DG66" s="39">
        <v>0</v>
      </c>
      <c r="DH66" s="39">
        <v>0.5</v>
      </c>
    </row>
    <row r="67" spans="1:112" ht="18" customHeight="1" x14ac:dyDescent="0.3">
      <c r="A67" s="40">
        <f t="shared" si="2"/>
        <v>2006</v>
      </c>
      <c r="B67" s="62"/>
      <c r="C67" s="62"/>
      <c r="D67" s="62"/>
      <c r="E67" s="63"/>
      <c r="F67" s="64"/>
      <c r="G67" s="37"/>
      <c r="H67" s="37"/>
      <c r="I67" s="37"/>
      <c r="J67" s="39"/>
      <c r="K67" s="37"/>
      <c r="L67" s="37"/>
      <c r="M67" s="37"/>
      <c r="N67" s="37"/>
      <c r="O67" s="37"/>
      <c r="P67" s="37"/>
      <c r="U67" s="39"/>
      <c r="V67" s="39"/>
      <c r="W67" s="39"/>
      <c r="Y67" s="39"/>
      <c r="Z67" s="39"/>
      <c r="AA67" s="39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7"/>
      <c r="AR67" s="37"/>
      <c r="AS67" s="37"/>
      <c r="AU67" s="37"/>
      <c r="AV67" s="37"/>
      <c r="AW67" s="37"/>
      <c r="AX67" s="37"/>
      <c r="AY67" s="37"/>
      <c r="AZ67" s="37"/>
      <c r="BA67" s="37"/>
      <c r="BB67" s="37"/>
      <c r="BC67" s="37"/>
      <c r="BD67" s="37"/>
      <c r="BE67" s="37"/>
      <c r="BF67" s="38"/>
      <c r="BG67" s="38"/>
      <c r="BH67" s="38"/>
      <c r="BI67" s="38"/>
      <c r="BJ67" s="38"/>
      <c r="BK67" s="38"/>
      <c r="BL67" s="38"/>
      <c r="BM67" s="38"/>
      <c r="BN67" s="38"/>
      <c r="BP67" s="37"/>
      <c r="BR67" s="37"/>
      <c r="BU67" s="38"/>
      <c r="BV67" s="38"/>
      <c r="BW67" s="38"/>
      <c r="BX67" s="38"/>
      <c r="BY67" s="38"/>
      <c r="BZ67" s="38"/>
      <c r="CA67" s="38"/>
      <c r="CB67" s="38"/>
      <c r="CC67" s="38"/>
      <c r="CD67" s="38"/>
      <c r="CE67" s="38"/>
      <c r="CF67" s="38"/>
      <c r="CG67" s="38"/>
      <c r="CH67" s="38"/>
      <c r="CI67" s="38"/>
      <c r="CJ67" s="38"/>
      <c r="CK67" s="38"/>
      <c r="CL67" s="38"/>
      <c r="CM67" s="38"/>
      <c r="CN67" s="38"/>
      <c r="CO67" s="38"/>
      <c r="CP67" s="38"/>
      <c r="CQ67" s="38"/>
      <c r="CR67" s="38"/>
      <c r="CS67" s="38"/>
      <c r="CT67" s="38"/>
      <c r="CU67" s="38"/>
      <c r="CV67" s="38"/>
      <c r="CW67" s="38"/>
      <c r="CX67" s="38"/>
      <c r="CY67" s="38"/>
      <c r="CZ67" s="38"/>
      <c r="DA67" s="38"/>
      <c r="DB67" s="38"/>
      <c r="DC67" s="38"/>
      <c r="DD67" s="38"/>
      <c r="DE67" s="38"/>
      <c r="DF67" s="38"/>
      <c r="DG67" s="39">
        <v>0</v>
      </c>
      <c r="DH67" s="39">
        <v>0.5</v>
      </c>
    </row>
    <row r="68" spans="1:112" ht="18" customHeight="1" x14ac:dyDescent="0.3">
      <c r="A68" s="40">
        <f t="shared" si="2"/>
        <v>2007</v>
      </c>
      <c r="B68" s="62"/>
      <c r="C68" s="62"/>
      <c r="D68" s="62"/>
      <c r="E68" s="63"/>
      <c r="F68" s="64"/>
      <c r="G68" s="37"/>
      <c r="H68" s="37"/>
      <c r="I68" s="37"/>
      <c r="J68" s="39"/>
      <c r="K68" s="37"/>
      <c r="L68" s="37"/>
      <c r="M68" s="37"/>
      <c r="N68" s="37"/>
      <c r="O68" s="37"/>
      <c r="P68" s="37"/>
      <c r="U68" s="39"/>
      <c r="V68" s="39"/>
      <c r="W68" s="39"/>
      <c r="Y68" s="39"/>
      <c r="Z68" s="39"/>
      <c r="AA68" s="39"/>
      <c r="AC68" s="37">
        <v>0.10883693272687311</v>
      </c>
      <c r="AD68" s="37">
        <v>9.9217560383092776E-2</v>
      </c>
      <c r="AE68" s="37">
        <v>0.12120721034714195</v>
      </c>
      <c r="AF68" s="37">
        <v>0.11331627378032674</v>
      </c>
      <c r="AG68" s="37">
        <v>-4.8875348435507893E-2</v>
      </c>
      <c r="AH68" s="37">
        <v>-6.1645884761060039E-2</v>
      </c>
      <c r="AI68" s="37"/>
      <c r="AJ68" s="37"/>
      <c r="AK68" s="37"/>
      <c r="AL68" s="37"/>
      <c r="AM68" s="37"/>
      <c r="AN68" s="37"/>
      <c r="AO68" s="37"/>
      <c r="AP68" s="37"/>
      <c r="AQ68" s="37"/>
      <c r="AR68" s="37"/>
      <c r="AS68" s="37"/>
      <c r="AU68" s="37"/>
      <c r="AV68" s="37"/>
      <c r="AW68" s="37"/>
      <c r="AX68" s="37"/>
      <c r="AY68" s="37"/>
      <c r="AZ68" s="37"/>
      <c r="BA68" s="37"/>
      <c r="BB68" s="37"/>
      <c r="BC68" s="37"/>
      <c r="BD68" s="37"/>
      <c r="BE68" s="37"/>
      <c r="BF68" s="38"/>
      <c r="BG68" s="38"/>
      <c r="BH68" s="38"/>
      <c r="BI68" s="38"/>
      <c r="BJ68" s="38"/>
      <c r="BK68" s="38"/>
      <c r="BL68" s="38"/>
      <c r="BM68" s="38"/>
      <c r="BN68" s="38"/>
      <c r="BP68" s="37"/>
      <c r="BR68" s="37"/>
      <c r="BU68" s="38"/>
      <c r="BV68" s="38"/>
      <c r="BW68" s="38"/>
      <c r="BX68" s="38"/>
      <c r="BY68" s="38"/>
      <c r="BZ68" s="38"/>
      <c r="CA68" s="38"/>
      <c r="CB68" s="38"/>
      <c r="CC68" s="38"/>
      <c r="CD68" s="38"/>
      <c r="CE68" s="38"/>
      <c r="CF68" s="38"/>
      <c r="CG68" s="38"/>
      <c r="CH68" s="38"/>
      <c r="CI68" s="38"/>
      <c r="CJ68" s="38"/>
      <c r="CK68" s="38"/>
      <c r="CL68" s="38"/>
      <c r="CM68" s="38"/>
      <c r="CN68" s="38"/>
      <c r="CO68" s="38"/>
      <c r="CP68" s="38"/>
      <c r="CQ68" s="38"/>
      <c r="CR68" s="38"/>
      <c r="CS68" s="38"/>
      <c r="CT68" s="38"/>
      <c r="CU68" s="38"/>
      <c r="CV68" s="38"/>
      <c r="CW68" s="38"/>
      <c r="CX68" s="38"/>
      <c r="CY68" s="38"/>
      <c r="CZ68" s="38"/>
      <c r="DA68" s="38"/>
      <c r="DB68" s="38"/>
      <c r="DC68" s="38"/>
      <c r="DD68" s="38"/>
      <c r="DE68" s="38"/>
      <c r="DF68" s="38"/>
      <c r="DG68" s="39">
        <v>0</v>
      </c>
      <c r="DH68" s="39">
        <v>0.5</v>
      </c>
    </row>
    <row r="69" spans="1:112" ht="18" customHeight="1" x14ac:dyDescent="0.3">
      <c r="A69" s="40">
        <f t="shared" si="2"/>
        <v>2008</v>
      </c>
      <c r="B69" s="62">
        <f>Vote19482016!I23</f>
        <v>0.52908210353764473</v>
      </c>
      <c r="C69" s="62">
        <f>Vote19482016!J23</f>
        <v>0.45654843271010909</v>
      </c>
      <c r="D69" s="62">
        <f>Vote19482016!K23</f>
        <v>1.4369463752246214E-2</v>
      </c>
      <c r="E69" s="63">
        <f>B69/($B69+$C69)</f>
        <v>0.53679556799430528</v>
      </c>
      <c r="F69" s="64">
        <f>C69/($B69+$C69)</f>
        <v>0.46320443200569472</v>
      </c>
      <c r="G69" s="37">
        <v>5.1210868149631994E-2</v>
      </c>
      <c r="H69" s="37"/>
      <c r="I69" s="37"/>
      <c r="J69" s="39">
        <v>0.20515267619192268</v>
      </c>
      <c r="K69" s="37"/>
      <c r="L69" s="37"/>
      <c r="M69" s="37">
        <v>-3.0164266458186095E-2</v>
      </c>
      <c r="N69" s="37">
        <v>-3.4922177544392544E-2</v>
      </c>
      <c r="O69" s="37">
        <v>7.9487485730200078E-2</v>
      </c>
      <c r="P69" s="37"/>
      <c r="Q69" s="37">
        <v>4.6529150314753784E-3</v>
      </c>
      <c r="R69" s="37">
        <v>2.4522803056308856E-2</v>
      </c>
      <c r="S69" s="37">
        <v>0.10712218896413106</v>
      </c>
      <c r="T69" s="38"/>
      <c r="U69" s="39">
        <v>-0.17095198410490406</v>
      </c>
      <c r="V69" s="39">
        <v>-0.15202927949005668</v>
      </c>
      <c r="W69" s="39">
        <v>-9.1986291801271644E-2</v>
      </c>
      <c r="Y69" s="39">
        <v>0.44218814596468159</v>
      </c>
      <c r="Z69" s="39">
        <v>0.4314273769883798</v>
      </c>
      <c r="AA69" s="39">
        <v>0.39406775091123336</v>
      </c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7"/>
      <c r="AQ69" s="37"/>
      <c r="AR69" s="37"/>
      <c r="AS69" s="37"/>
      <c r="AU69" s="37"/>
      <c r="AV69" s="37"/>
      <c r="AW69" s="37"/>
      <c r="AX69" s="37"/>
      <c r="AY69" s="37"/>
      <c r="AZ69" s="37"/>
      <c r="BA69" s="37"/>
      <c r="BB69" s="37"/>
      <c r="BC69" s="37">
        <f>AVERAGE('EP2008'!B34:B35)</f>
        <v>0.51500000000000001</v>
      </c>
      <c r="BD69" s="37">
        <f>AVERAGE('EP2008'!B32:B33)</f>
        <v>0.54</v>
      </c>
      <c r="BE69" s="37">
        <f>BD69-AVERAGE(BB69:BC69)</f>
        <v>2.5000000000000022E-2</v>
      </c>
      <c r="BF69" s="38"/>
      <c r="BG69" s="38"/>
      <c r="BH69" s="38"/>
      <c r="BI69" s="38"/>
      <c r="BJ69" s="38"/>
      <c r="BK69" s="38"/>
      <c r="BL69" s="38"/>
      <c r="BM69" s="38"/>
      <c r="BN69" s="38"/>
      <c r="BP69" s="37"/>
      <c r="BR69" s="37"/>
      <c r="BU69" s="38"/>
      <c r="BV69" s="38"/>
      <c r="BW69" s="38"/>
      <c r="BX69" s="38"/>
      <c r="BY69" s="38"/>
      <c r="BZ69" s="38"/>
      <c r="CA69" s="38"/>
      <c r="CB69" s="38"/>
      <c r="CC69" s="38"/>
      <c r="CD69" s="38"/>
      <c r="CE69" s="38"/>
      <c r="CF69" s="38"/>
      <c r="CG69" s="38"/>
      <c r="CH69" s="38"/>
      <c r="CI69" s="38"/>
      <c r="CJ69" s="38"/>
      <c r="CK69" s="38"/>
      <c r="CL69" s="38"/>
      <c r="CM69" s="38"/>
      <c r="CN69" s="38"/>
      <c r="CO69" s="38"/>
      <c r="CP69" s="38"/>
      <c r="CQ69" s="38"/>
      <c r="CR69" s="38"/>
      <c r="CS69" s="38"/>
      <c r="CT69" s="38"/>
      <c r="CU69" s="38"/>
      <c r="CV69" s="38"/>
      <c r="CW69" s="38"/>
      <c r="CX69" s="38"/>
      <c r="CY69" s="38"/>
      <c r="CZ69" s="38"/>
      <c r="DA69" s="38"/>
      <c r="DB69" s="38"/>
      <c r="DC69" s="38"/>
      <c r="DD69" s="38"/>
      <c r="DE69" s="38"/>
      <c r="DF69" s="38"/>
      <c r="DG69" s="39">
        <v>0</v>
      </c>
      <c r="DH69" s="39">
        <v>0.5</v>
      </c>
    </row>
    <row r="70" spans="1:112" ht="18" customHeight="1" x14ac:dyDescent="0.3">
      <c r="A70" s="40">
        <f t="shared" si="2"/>
        <v>2009</v>
      </c>
      <c r="B70" s="42"/>
      <c r="C70" s="42"/>
      <c r="D70" s="42"/>
      <c r="E70" s="65"/>
      <c r="F70" s="66"/>
      <c r="G70" s="37"/>
      <c r="H70" s="37"/>
      <c r="I70" s="37"/>
      <c r="J70" s="39"/>
      <c r="K70" s="37"/>
      <c r="L70" s="37"/>
      <c r="M70" s="37"/>
      <c r="N70" s="37"/>
      <c r="O70" s="37"/>
      <c r="P70" s="37"/>
      <c r="U70" s="39"/>
      <c r="V70" s="39"/>
      <c r="W70" s="39"/>
      <c r="Y70" s="39"/>
      <c r="Z70" s="39"/>
      <c r="AA70" s="39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7"/>
      <c r="AR70" s="37"/>
      <c r="AS70" s="37"/>
      <c r="AU70" s="37"/>
      <c r="AV70" s="37"/>
      <c r="AW70" s="37"/>
      <c r="AX70" s="37"/>
      <c r="AY70" s="37"/>
      <c r="AZ70" s="37"/>
      <c r="BA70" s="37"/>
      <c r="BB70" s="37"/>
      <c r="BC70" s="37"/>
      <c r="BD70" s="37"/>
      <c r="BE70" s="37"/>
      <c r="BF70" s="38"/>
      <c r="BG70" s="38"/>
      <c r="BH70" s="38"/>
      <c r="BI70" s="38"/>
      <c r="BJ70" s="38"/>
      <c r="BK70" s="38"/>
      <c r="BL70" s="38"/>
      <c r="BM70" s="38"/>
      <c r="BN70" s="38"/>
      <c r="BP70" s="37"/>
      <c r="BR70" s="37"/>
      <c r="BU70" s="38"/>
      <c r="BV70" s="38"/>
      <c r="BW70" s="38"/>
      <c r="BX70" s="38"/>
      <c r="BY70" s="38"/>
      <c r="BZ70" s="38"/>
      <c r="CA70" s="38"/>
      <c r="CB70" s="38"/>
      <c r="CC70" s="38"/>
      <c r="CD70" s="38"/>
      <c r="CE70" s="38"/>
      <c r="CF70" s="38"/>
      <c r="CG70" s="38"/>
      <c r="CH70" s="38"/>
      <c r="CI70" s="38"/>
      <c r="CJ70" s="38"/>
      <c r="CK70" s="38"/>
      <c r="CL70" s="38"/>
      <c r="CM70" s="38"/>
      <c r="CN70" s="38"/>
      <c r="CO70" s="38"/>
      <c r="CP70" s="38"/>
      <c r="CQ70" s="38"/>
      <c r="CR70" s="38"/>
      <c r="CS70" s="38"/>
      <c r="CT70" s="38"/>
      <c r="CU70" s="38"/>
      <c r="CV70" s="38"/>
      <c r="CW70" s="38"/>
      <c r="CX70" s="38"/>
      <c r="CY70" s="38"/>
      <c r="CZ70" s="38"/>
      <c r="DA70" s="38"/>
      <c r="DB70" s="38"/>
      <c r="DC70" s="38"/>
      <c r="DD70" s="38"/>
      <c r="DE70" s="38"/>
      <c r="DF70" s="38"/>
      <c r="DG70" s="39">
        <v>0</v>
      </c>
      <c r="DH70" s="39">
        <v>0.5</v>
      </c>
    </row>
    <row r="71" spans="1:112" ht="18" customHeight="1" x14ac:dyDescent="0.3">
      <c r="A71" s="40">
        <f t="shared" si="2"/>
        <v>2010</v>
      </c>
      <c r="B71" s="62"/>
      <c r="C71" s="62"/>
      <c r="D71" s="62"/>
      <c r="E71" s="63"/>
      <c r="F71" s="64"/>
      <c r="G71" s="37"/>
      <c r="H71" s="37"/>
      <c r="I71" s="37"/>
      <c r="J71" s="39"/>
      <c r="K71" s="37"/>
      <c r="L71" s="37"/>
      <c r="M71" s="37"/>
      <c r="N71" s="37"/>
      <c r="O71" s="37"/>
      <c r="P71" s="37"/>
      <c r="U71" s="39"/>
      <c r="V71" s="39"/>
      <c r="W71" s="39"/>
      <c r="Y71" s="39"/>
      <c r="Z71" s="39"/>
      <c r="AA71" s="39"/>
      <c r="AC71" s="37"/>
      <c r="AD71" s="37"/>
      <c r="AE71" s="37"/>
      <c r="AF71" s="37"/>
      <c r="AG71" s="37"/>
      <c r="AH71" s="37"/>
      <c r="AI71" s="37"/>
      <c r="AJ71" s="37">
        <v>-8.9197043491186234E-3</v>
      </c>
      <c r="AK71" s="37">
        <v>1.4528003441246884E-2</v>
      </c>
      <c r="AL71" s="37">
        <v>1.5479041290445139E-2</v>
      </c>
      <c r="AM71" s="37">
        <v>8.4312178683059319E-3</v>
      </c>
      <c r="AN71" s="37">
        <v>-0.12392445332994584</v>
      </c>
      <c r="AO71" s="37">
        <v>-0.13917768127420055</v>
      </c>
      <c r="AP71" s="37"/>
      <c r="AQ71" s="37"/>
      <c r="AR71" s="37"/>
      <c r="AS71" s="37"/>
      <c r="AU71" s="37"/>
      <c r="AV71" s="37"/>
      <c r="AW71" s="37"/>
      <c r="AX71" s="37"/>
      <c r="AY71" s="37"/>
      <c r="AZ71" s="37"/>
      <c r="BA71" s="37"/>
      <c r="BB71" s="37"/>
      <c r="BC71" s="37"/>
      <c r="BD71" s="37"/>
      <c r="BE71" s="37"/>
      <c r="BF71" s="38"/>
      <c r="BG71" s="38"/>
      <c r="BH71" s="38"/>
      <c r="BI71" s="38"/>
      <c r="BJ71" s="38"/>
      <c r="BK71" s="38"/>
      <c r="BL71" s="38"/>
      <c r="BM71" s="38"/>
      <c r="BN71" s="38"/>
      <c r="BP71" s="37"/>
      <c r="BR71" s="37"/>
      <c r="BU71" s="38"/>
      <c r="BV71" s="38"/>
      <c r="BW71" s="38"/>
      <c r="BX71" s="38"/>
      <c r="BY71" s="38"/>
      <c r="BZ71" s="38"/>
      <c r="CA71" s="38"/>
      <c r="CB71" s="38"/>
      <c r="CC71" s="38"/>
      <c r="CD71" s="38"/>
      <c r="CE71" s="38"/>
      <c r="CF71" s="38"/>
      <c r="CG71" s="38"/>
      <c r="CH71" s="38"/>
      <c r="CI71" s="38"/>
      <c r="CJ71" s="38"/>
      <c r="CK71" s="38"/>
      <c r="CL71" s="38"/>
      <c r="CM71" s="38"/>
      <c r="CN71" s="38"/>
      <c r="CO71" s="38"/>
      <c r="CP71" s="38"/>
      <c r="CQ71" s="38"/>
      <c r="CR71" s="38"/>
      <c r="CS71" s="38"/>
      <c r="CT71" s="38"/>
      <c r="CU71" s="38"/>
      <c r="CV71" s="38"/>
      <c r="CW71" s="38"/>
      <c r="CX71" s="38"/>
      <c r="CY71" s="38"/>
      <c r="CZ71" s="38"/>
      <c r="DA71" s="38"/>
      <c r="DB71" s="38"/>
      <c r="DC71" s="38"/>
      <c r="DD71" s="38"/>
      <c r="DE71" s="38"/>
      <c r="DF71" s="38"/>
      <c r="DG71" s="39">
        <v>0</v>
      </c>
      <c r="DH71" s="39">
        <v>0.5</v>
      </c>
    </row>
    <row r="72" spans="1:112" ht="18" customHeight="1" x14ac:dyDescent="0.3">
      <c r="A72" s="40">
        <f t="shared" si="2"/>
        <v>2011</v>
      </c>
      <c r="B72" s="62"/>
      <c r="C72" s="62"/>
      <c r="D72" s="62"/>
      <c r="E72" s="63"/>
      <c r="F72" s="64"/>
      <c r="G72" s="37"/>
      <c r="H72" s="37"/>
      <c r="I72" s="37"/>
      <c r="J72" s="39"/>
      <c r="K72" s="37"/>
      <c r="L72" s="37"/>
      <c r="M72" s="37"/>
      <c r="N72" s="37"/>
      <c r="O72" s="37"/>
      <c r="P72" s="37"/>
      <c r="U72" s="39"/>
      <c r="V72" s="39"/>
      <c r="W72" s="39"/>
      <c r="Y72" s="39"/>
      <c r="Z72" s="39"/>
      <c r="AA72" s="39"/>
      <c r="AC72" s="37"/>
      <c r="AD72" s="37"/>
      <c r="AE72" s="37"/>
      <c r="AF72" s="37"/>
      <c r="AG72" s="37"/>
      <c r="AH72" s="37"/>
      <c r="AI72" s="37"/>
      <c r="AJ72" s="37"/>
      <c r="AK72" s="37"/>
      <c r="AL72" s="37"/>
      <c r="AM72" s="37"/>
      <c r="AN72" s="37"/>
      <c r="AO72" s="37"/>
      <c r="AP72" s="37"/>
      <c r="AQ72" s="37"/>
      <c r="AR72" s="37"/>
      <c r="AS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8"/>
      <c r="BG72" s="38"/>
      <c r="BH72" s="38"/>
      <c r="BI72" s="38"/>
      <c r="BJ72" s="38"/>
      <c r="BK72" s="38"/>
      <c r="BL72" s="38"/>
      <c r="BM72" s="38"/>
      <c r="BN72" s="38"/>
      <c r="BP72" s="37"/>
      <c r="BR72" s="37"/>
      <c r="BU72" s="38"/>
      <c r="BV72" s="38"/>
      <c r="BW72" s="38"/>
      <c r="BX72" s="38"/>
      <c r="BY72" s="38"/>
      <c r="BZ72" s="38"/>
      <c r="CA72" s="38"/>
      <c r="CB72" s="38"/>
      <c r="CC72" s="38"/>
      <c r="CD72" s="38"/>
      <c r="CE72" s="38"/>
      <c r="CF72" s="38"/>
      <c r="CG72" s="38"/>
      <c r="CH72" s="38"/>
      <c r="CI72" s="38"/>
      <c r="CJ72" s="38"/>
      <c r="CK72" s="38"/>
      <c r="CL72" s="38"/>
      <c r="CM72" s="38"/>
      <c r="CN72" s="38"/>
      <c r="CO72" s="38"/>
      <c r="CP72" s="38"/>
      <c r="CQ72" s="38"/>
      <c r="CR72" s="38"/>
      <c r="CS72" s="38"/>
      <c r="CT72" s="38"/>
      <c r="CU72" s="38"/>
      <c r="CV72" s="38"/>
      <c r="CW72" s="38"/>
      <c r="CX72" s="38"/>
      <c r="CY72" s="38"/>
      <c r="CZ72" s="38"/>
      <c r="DA72" s="38"/>
      <c r="DB72" s="38"/>
      <c r="DC72" s="38"/>
      <c r="DD72" s="38"/>
      <c r="DE72" s="38"/>
      <c r="DF72" s="38"/>
      <c r="DG72" s="39">
        <v>0</v>
      </c>
      <c r="DH72" s="39">
        <v>0.5</v>
      </c>
    </row>
    <row r="73" spans="1:112" ht="18" customHeight="1" x14ac:dyDescent="0.3">
      <c r="A73" s="40">
        <f t="shared" si="2"/>
        <v>2012</v>
      </c>
      <c r="B73" s="62">
        <f>Vote19482016!I24</f>
        <v>0.51058227118114219</v>
      </c>
      <c r="C73" s="62">
        <f>Vote19482016!J24</f>
        <v>0.47209464443541249</v>
      </c>
      <c r="D73" s="62">
        <f>Vote19482016!K24</f>
        <v>1.7323084383445327E-2</v>
      </c>
      <c r="E73" s="63">
        <f>B73/($B73+$C73)</f>
        <v>0.51958305223929147</v>
      </c>
      <c r="F73" s="64">
        <f>C73/($B73+$C73)</f>
        <v>0.48041694776070848</v>
      </c>
      <c r="G73" s="37">
        <v>5.2087351382437072E-2</v>
      </c>
      <c r="H73" s="37"/>
      <c r="I73" s="37"/>
      <c r="J73" s="39">
        <v>0.1546505226337373</v>
      </c>
      <c r="K73" s="37"/>
      <c r="L73" s="37"/>
      <c r="M73" s="37">
        <v>-7.6967269926772608E-3</v>
      </c>
      <c r="N73" s="37">
        <v>-5.2755153282830897E-3</v>
      </c>
      <c r="O73" s="37">
        <v>5.9206551747847586E-2</v>
      </c>
      <c r="P73" s="37"/>
      <c r="Q73" s="37">
        <v>7.8463697783887593E-2</v>
      </c>
      <c r="R73" s="37">
        <v>9.3700587820038372E-2</v>
      </c>
      <c r="S73" s="37">
        <v>0.15744158052000146</v>
      </c>
      <c r="T73" s="38"/>
      <c r="U73" s="39">
        <v>-7.9278161363912733E-2</v>
      </c>
      <c r="V73" s="39">
        <v>-6.1044216439085981E-2</v>
      </c>
      <c r="W73" s="39">
        <v>-3.8657963911449288E-2</v>
      </c>
      <c r="Y73" s="39">
        <v>0.39903800412274049</v>
      </c>
      <c r="Z73" s="39">
        <v>0.38928587661413527</v>
      </c>
      <c r="AA73" s="39">
        <v>0.37240638483830402</v>
      </c>
      <c r="AC73" s="37">
        <v>7.5870646480507675E-2</v>
      </c>
      <c r="AD73" s="37">
        <v>0.13896919827630558</v>
      </c>
      <c r="AE73" s="37">
        <v>8.7698203210765033E-2</v>
      </c>
      <c r="AF73" s="37">
        <v>0.13102452681268975</v>
      </c>
      <c r="AG73" s="37">
        <v>-5.6030390991104961E-2</v>
      </c>
      <c r="AH73" s="37">
        <v>-2.5511346653251131E-2</v>
      </c>
      <c r="AI73" s="37"/>
      <c r="AJ73" s="37"/>
      <c r="AK73" s="37"/>
      <c r="AL73" s="37"/>
      <c r="AM73" s="37"/>
      <c r="AN73" s="37"/>
      <c r="AO73" s="37"/>
      <c r="AP73" s="37"/>
      <c r="AQ73" s="37"/>
      <c r="AR73" s="37"/>
      <c r="AS73" s="37"/>
      <c r="AU73" s="37"/>
      <c r="AV73" s="37"/>
      <c r="AW73" s="37"/>
      <c r="AX73" s="37"/>
      <c r="AY73" s="37"/>
      <c r="AZ73" s="37"/>
      <c r="BA73" s="37"/>
      <c r="BB73" s="37"/>
      <c r="BC73" s="37">
        <f>AVERAGE('EP2012'!B35:B36)</f>
        <v>0.5</v>
      </c>
      <c r="BD73" s="37">
        <f>AVERAGE('EP2012'!B33:B34)</f>
        <v>0.51</v>
      </c>
      <c r="BE73" s="37">
        <f>BD73-AVERAGE(BB73:BC73)</f>
        <v>1.0000000000000009E-2</v>
      </c>
      <c r="BF73" s="38"/>
      <c r="BG73" s="38"/>
      <c r="BH73" s="38"/>
      <c r="BI73" s="38"/>
      <c r="BJ73" s="38"/>
      <c r="BK73" s="38"/>
      <c r="BL73" s="38"/>
      <c r="BM73" s="38"/>
      <c r="BN73" s="38"/>
      <c r="BP73" s="37"/>
      <c r="BR73" s="37"/>
      <c r="BU73" s="38"/>
      <c r="BV73" s="38"/>
      <c r="BW73" s="38"/>
      <c r="BX73" s="38"/>
      <c r="BY73" s="38"/>
      <c r="BZ73" s="38"/>
      <c r="CA73" s="38"/>
      <c r="CB73" s="38"/>
      <c r="CC73" s="38"/>
      <c r="CD73" s="38"/>
      <c r="CE73" s="38"/>
      <c r="CF73" s="38"/>
      <c r="CG73" s="38"/>
      <c r="CH73" s="38"/>
      <c r="CI73" s="38"/>
      <c r="CJ73" s="38"/>
      <c r="CK73" s="38"/>
      <c r="CL73" s="38"/>
      <c r="CM73" s="38"/>
      <c r="CN73" s="38"/>
      <c r="CO73" s="38"/>
      <c r="CP73" s="38"/>
      <c r="CQ73" s="38"/>
      <c r="CR73" s="38"/>
      <c r="CS73" s="38"/>
      <c r="CT73" s="38"/>
      <c r="CU73" s="38"/>
      <c r="CV73" s="38"/>
      <c r="CW73" s="38"/>
      <c r="CX73" s="38"/>
      <c r="CY73" s="38"/>
      <c r="CZ73" s="38"/>
      <c r="DA73" s="38"/>
      <c r="DB73" s="38"/>
      <c r="DC73" s="38"/>
      <c r="DD73" s="38"/>
      <c r="DE73" s="38"/>
      <c r="DF73" s="38"/>
      <c r="DG73" s="39">
        <v>0</v>
      </c>
      <c r="DH73" s="39">
        <v>0.5</v>
      </c>
    </row>
    <row r="74" spans="1:112" ht="18" customHeight="1" x14ac:dyDescent="0.3">
      <c r="A74" s="40">
        <f t="shared" si="2"/>
        <v>2013</v>
      </c>
      <c r="B74" s="42"/>
      <c r="C74" s="42"/>
      <c r="D74" s="42"/>
      <c r="E74" s="65"/>
      <c r="F74" s="66"/>
      <c r="G74" s="37"/>
      <c r="H74" s="37"/>
      <c r="I74" s="37"/>
      <c r="J74" s="39"/>
      <c r="K74" s="37"/>
      <c r="L74" s="37"/>
      <c r="M74" s="37"/>
      <c r="N74" s="37"/>
      <c r="O74" s="37"/>
      <c r="P74" s="37"/>
      <c r="U74" s="39"/>
      <c r="V74" s="39"/>
      <c r="W74" s="39"/>
      <c r="Y74" s="39"/>
      <c r="Z74" s="39"/>
      <c r="AA74" s="39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7"/>
      <c r="AQ74" s="37"/>
      <c r="AR74" s="37"/>
      <c r="AS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8"/>
      <c r="BG74" s="38"/>
      <c r="BH74" s="38"/>
      <c r="BI74" s="38"/>
      <c r="BJ74" s="38"/>
      <c r="BK74" s="38"/>
      <c r="BL74" s="38"/>
      <c r="BM74" s="38"/>
      <c r="BN74" s="38"/>
      <c r="BP74" s="37"/>
      <c r="BR74" s="37"/>
      <c r="BU74" s="38"/>
      <c r="BV74" s="38"/>
      <c r="BW74" s="38"/>
      <c r="BX74" s="38"/>
      <c r="BY74" s="38"/>
      <c r="BZ74" s="38"/>
      <c r="CA74" s="38"/>
      <c r="CB74" s="38"/>
      <c r="CC74" s="38"/>
      <c r="CD74" s="38"/>
      <c r="CE74" s="38"/>
      <c r="CF74" s="38"/>
      <c r="CG74" s="38"/>
      <c r="CH74" s="38"/>
      <c r="CI74" s="38"/>
      <c r="CJ74" s="38"/>
      <c r="CK74" s="38"/>
      <c r="CL74" s="38"/>
      <c r="CM74" s="38"/>
      <c r="CN74" s="38"/>
      <c r="CO74" s="38"/>
      <c r="CP74" s="38"/>
      <c r="CQ74" s="38"/>
      <c r="CR74" s="38"/>
      <c r="CS74" s="38"/>
      <c r="CT74" s="38"/>
      <c r="CU74" s="38"/>
      <c r="CV74" s="38"/>
      <c r="CW74" s="38"/>
      <c r="CX74" s="38"/>
      <c r="CY74" s="38"/>
      <c r="CZ74" s="38"/>
      <c r="DA74" s="38"/>
      <c r="DB74" s="38"/>
      <c r="DC74" s="38"/>
      <c r="DD74" s="38"/>
      <c r="DE74" s="38"/>
      <c r="DF74" s="38"/>
      <c r="DG74" s="39">
        <v>0</v>
      </c>
      <c r="DH74" s="39">
        <v>0.5</v>
      </c>
    </row>
    <row r="75" spans="1:112" ht="18" customHeight="1" x14ac:dyDescent="0.3">
      <c r="A75" s="40">
        <f t="shared" si="2"/>
        <v>2014</v>
      </c>
      <c r="B75" s="62"/>
      <c r="C75" s="62"/>
      <c r="D75" s="62"/>
      <c r="E75" s="63"/>
      <c r="F75" s="64"/>
      <c r="G75" s="37"/>
      <c r="H75" s="37"/>
      <c r="I75" s="37"/>
      <c r="J75" s="39"/>
      <c r="K75" s="37"/>
      <c r="L75" s="37"/>
      <c r="M75" s="37"/>
      <c r="N75" s="37"/>
      <c r="O75" s="37"/>
      <c r="P75" s="37"/>
      <c r="U75" s="39"/>
      <c r="V75" s="39"/>
      <c r="W75" s="39"/>
      <c r="Y75" s="39"/>
      <c r="Z75" s="39"/>
      <c r="AA75" s="39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U75" s="37"/>
      <c r="AV75" s="37"/>
      <c r="AW75" s="37"/>
      <c r="AX75" s="37"/>
      <c r="AY75" s="37"/>
      <c r="AZ75" s="37"/>
      <c r="BA75" s="37"/>
      <c r="BB75" s="37"/>
      <c r="BC75" s="37"/>
      <c r="BD75" s="37"/>
      <c r="BE75" s="37"/>
      <c r="BF75" s="38"/>
      <c r="BG75" s="38"/>
      <c r="BH75" s="38"/>
      <c r="BI75" s="38"/>
      <c r="BJ75" s="38"/>
      <c r="BK75" s="38"/>
      <c r="BL75" s="38"/>
      <c r="BM75" s="38"/>
      <c r="BN75" s="38"/>
      <c r="BP75" s="37"/>
      <c r="BR75" s="37"/>
      <c r="BU75" s="38"/>
      <c r="BV75" s="38"/>
      <c r="BW75" s="38"/>
      <c r="BX75" s="38"/>
      <c r="BY75" s="38"/>
      <c r="BZ75" s="38"/>
      <c r="CA75" s="38"/>
      <c r="CB75" s="38"/>
      <c r="CC75" s="38"/>
      <c r="CD75" s="38"/>
      <c r="CE75" s="38"/>
      <c r="CF75" s="38"/>
      <c r="CG75" s="38"/>
      <c r="CH75" s="38"/>
      <c r="CI75" s="38"/>
      <c r="CJ75" s="38"/>
      <c r="CK75" s="38"/>
      <c r="CL75" s="38"/>
      <c r="CM75" s="38"/>
      <c r="CN75" s="38"/>
      <c r="CO75" s="38"/>
      <c r="CP75" s="38"/>
      <c r="CQ75" s="38"/>
      <c r="CR75" s="38"/>
      <c r="CS75" s="38"/>
      <c r="CT75" s="38"/>
      <c r="CU75" s="38"/>
      <c r="CV75" s="38"/>
      <c r="CW75" s="38"/>
      <c r="CX75" s="38"/>
      <c r="CY75" s="38"/>
      <c r="CZ75" s="38"/>
      <c r="DA75" s="38"/>
      <c r="DB75" s="38"/>
      <c r="DC75" s="38"/>
      <c r="DD75" s="38"/>
      <c r="DE75" s="38"/>
      <c r="DF75" s="38"/>
      <c r="DG75" s="39">
        <v>0</v>
      </c>
      <c r="DH75" s="39">
        <v>0.5</v>
      </c>
    </row>
    <row r="76" spans="1:112" ht="18" customHeight="1" x14ac:dyDescent="0.3">
      <c r="A76" s="40">
        <f t="shared" si="2"/>
        <v>2015</v>
      </c>
      <c r="B76" s="62"/>
      <c r="C76" s="62"/>
      <c r="D76" s="62"/>
      <c r="E76" s="63"/>
      <c r="F76" s="64"/>
      <c r="G76" s="37"/>
      <c r="H76" s="37"/>
      <c r="I76" s="37"/>
      <c r="J76" s="39"/>
      <c r="K76" s="37"/>
      <c r="L76" s="37"/>
      <c r="M76" s="37"/>
      <c r="N76" s="37"/>
      <c r="O76" s="37"/>
      <c r="P76" s="37"/>
      <c r="U76" s="39"/>
      <c r="V76" s="39"/>
      <c r="W76" s="39"/>
      <c r="Y76" s="39"/>
      <c r="Z76" s="39"/>
      <c r="AA76" s="39"/>
      <c r="AC76" s="37"/>
      <c r="AD76" s="37"/>
      <c r="AE76" s="37"/>
      <c r="AF76" s="37"/>
      <c r="AG76" s="37"/>
      <c r="AH76" s="37"/>
      <c r="AI76" s="37"/>
      <c r="AJ76" s="37">
        <v>6.847959338572851E-3</v>
      </c>
      <c r="AK76" s="37">
        <v>1.7698281931990953E-2</v>
      </c>
      <c r="AL76" s="37">
        <v>6.7533978115059359E-2</v>
      </c>
      <c r="AM76" s="37">
        <v>7.3130150107119804E-2</v>
      </c>
      <c r="AN76" s="37">
        <v>-0.15126601623905506</v>
      </c>
      <c r="AO76" s="37">
        <v>-0.21270316398843431</v>
      </c>
      <c r="AP76" s="37"/>
      <c r="AQ76" s="37"/>
      <c r="AR76" s="37"/>
      <c r="AS76" s="37"/>
      <c r="AU76" s="37"/>
      <c r="AV76" s="37"/>
      <c r="AW76" s="37"/>
      <c r="AX76" s="37"/>
      <c r="AY76" s="37"/>
      <c r="AZ76" s="37"/>
      <c r="BA76" s="37"/>
      <c r="BB76" s="37"/>
      <c r="BC76" s="37"/>
      <c r="BD76" s="37"/>
      <c r="BE76" s="37"/>
      <c r="BF76" s="38"/>
      <c r="BG76" s="38"/>
      <c r="BH76" s="38"/>
      <c r="BI76" s="38"/>
      <c r="BJ76" s="38"/>
      <c r="BK76" s="38"/>
      <c r="BL76" s="38"/>
      <c r="BM76" s="38"/>
      <c r="BN76" s="38"/>
      <c r="BP76" s="37"/>
      <c r="BR76" s="37"/>
      <c r="BU76" s="38"/>
      <c r="BV76" s="38"/>
      <c r="BW76" s="38"/>
      <c r="BX76" s="38"/>
      <c r="BY76" s="38"/>
      <c r="BZ76" s="38"/>
      <c r="CA76" s="38"/>
      <c r="CB76" s="38"/>
      <c r="CC76" s="38"/>
      <c r="CD76" s="38"/>
      <c r="CE76" s="38"/>
      <c r="CF76" s="38"/>
      <c r="CG76" s="38"/>
      <c r="CH76" s="38"/>
      <c r="CI76" s="38"/>
      <c r="CJ76" s="38"/>
      <c r="CK76" s="38"/>
      <c r="CL76" s="38"/>
      <c r="CM76" s="38"/>
      <c r="CN76" s="38"/>
      <c r="CO76" s="38"/>
      <c r="CP76" s="38"/>
      <c r="CQ76" s="38"/>
      <c r="CR76" s="38"/>
      <c r="CS76" s="38"/>
      <c r="CT76" s="38"/>
      <c r="CU76" s="38"/>
      <c r="CV76" s="38"/>
      <c r="CW76" s="38"/>
      <c r="CX76" s="38"/>
      <c r="CY76" s="38"/>
      <c r="CZ76" s="38"/>
      <c r="DA76" s="38"/>
      <c r="DB76" s="38"/>
      <c r="DC76" s="38"/>
      <c r="DD76" s="38"/>
      <c r="DE76" s="38"/>
      <c r="DF76" s="38"/>
      <c r="DG76" s="39">
        <v>0</v>
      </c>
      <c r="DH76" s="39">
        <v>0.5</v>
      </c>
    </row>
    <row r="77" spans="1:112" ht="18" customHeight="1" x14ac:dyDescent="0.3">
      <c r="A77" s="40">
        <f t="shared" si="2"/>
        <v>2016</v>
      </c>
      <c r="B77" s="62">
        <f>Vote19482016!I25</f>
        <v>0.48249758143403088</v>
      </c>
      <c r="C77" s="62">
        <f>Vote19482016!J25</f>
        <v>0.4615035619406907</v>
      </c>
      <c r="D77" s="62">
        <f>Vote19482016!K25</f>
        <v>5.5998856625278419E-2</v>
      </c>
      <c r="E77" s="63">
        <f>B77/($B77+$C77)</f>
        <v>0.51111970024648934</v>
      </c>
      <c r="F77" s="64">
        <f>C77/($B77+$C77)</f>
        <v>0.48888029975351072</v>
      </c>
      <c r="G77" s="37">
        <v>0.13</v>
      </c>
      <c r="H77" s="37"/>
      <c r="I77" s="37"/>
      <c r="J77" s="39">
        <v>0.1</v>
      </c>
      <c r="K77" s="37"/>
      <c r="L77" s="37"/>
      <c r="M77" s="37">
        <v>0.13206977360937261</v>
      </c>
      <c r="N77" s="37">
        <v>0.13792732147604533</v>
      </c>
      <c r="O77" s="37">
        <v>0.16817676500104303</v>
      </c>
      <c r="P77" s="37"/>
      <c r="Q77" s="37">
        <v>0.22493986747859676</v>
      </c>
      <c r="R77" s="37">
        <v>0.23344490162554923</v>
      </c>
      <c r="S77" s="37">
        <v>0.23367121833507237</v>
      </c>
      <c r="T77" s="38"/>
      <c r="U77" s="39">
        <v>8.8874381040718264E-2</v>
      </c>
      <c r="V77" s="39">
        <v>0.10745439556306459</v>
      </c>
      <c r="W77" s="39">
        <v>5.1046102222256723E-2</v>
      </c>
      <c r="Y77" s="39">
        <v>0.38303234972187938</v>
      </c>
      <c r="Z77" s="39">
        <v>0.37167717482206963</v>
      </c>
      <c r="AA77" s="39">
        <v>0.3738331452927024</v>
      </c>
      <c r="AC77" s="37"/>
      <c r="AD77" s="37"/>
      <c r="AE77" s="37"/>
      <c r="AF77" s="37"/>
      <c r="AG77" s="37"/>
      <c r="AH77" s="37"/>
      <c r="AI77" s="37"/>
      <c r="AJ77" s="37"/>
      <c r="AK77" s="37"/>
      <c r="AL77" s="37"/>
      <c r="AM77" s="37"/>
      <c r="AN77" s="37"/>
      <c r="AO77" s="37"/>
      <c r="AP77" s="37"/>
      <c r="AQ77" s="37"/>
      <c r="AR77" s="37"/>
      <c r="AS77" s="37"/>
      <c r="AU77" s="37"/>
      <c r="AV77" s="37"/>
      <c r="AW77" s="37"/>
      <c r="AX77" s="37"/>
      <c r="AY77" s="37"/>
      <c r="AZ77" s="37"/>
      <c r="BA77" s="37"/>
      <c r="BB77" s="37"/>
      <c r="BC77" s="37">
        <f>AVERAGE('EP2016'!B33:B34)</f>
        <v>0.44500000000000001</v>
      </c>
      <c r="BD77" s="37">
        <f>AVERAGE('EP2016'!B35:B36)</f>
        <v>0.53499999999999992</v>
      </c>
      <c r="BE77" s="37">
        <f>BD77-AVERAGE(BB77:BC77)</f>
        <v>8.9999999999999913E-2</v>
      </c>
      <c r="BF77" s="38"/>
      <c r="BG77" s="38"/>
      <c r="BH77" s="38"/>
      <c r="BI77" s="38"/>
      <c r="BJ77" s="38"/>
      <c r="BK77" s="38"/>
      <c r="BL77" s="38"/>
      <c r="BM77" s="38"/>
      <c r="BN77" s="38"/>
      <c r="BP77" s="37"/>
      <c r="BR77" s="37"/>
      <c r="BU77" s="38"/>
      <c r="BV77" s="38"/>
      <c r="BW77" s="38"/>
      <c r="BX77" s="38"/>
      <c r="BY77" s="38"/>
      <c r="BZ77" s="38"/>
      <c r="CA77" s="38"/>
      <c r="CB77" s="38"/>
      <c r="CC77" s="38"/>
      <c r="CD77" s="38"/>
      <c r="CE77" s="38"/>
      <c r="CF77" s="38"/>
      <c r="CG77" s="38"/>
      <c r="CH77" s="38"/>
      <c r="CI77" s="38"/>
      <c r="CJ77" s="38"/>
      <c r="CK77" s="38"/>
      <c r="CL77" s="38"/>
      <c r="CM77" s="38"/>
      <c r="CN77" s="38"/>
      <c r="CO77" s="38"/>
      <c r="CP77" s="38"/>
      <c r="CQ77" s="38"/>
      <c r="CR77" s="38"/>
      <c r="CS77" s="38"/>
      <c r="CT77" s="38"/>
      <c r="CU77" s="38"/>
      <c r="CV77" s="38"/>
      <c r="CW77" s="38"/>
      <c r="CX77" s="38"/>
      <c r="CY77" s="38"/>
      <c r="CZ77" s="38"/>
      <c r="DA77" s="38"/>
      <c r="DB77" s="38"/>
      <c r="DC77" s="38"/>
      <c r="DD77" s="38"/>
      <c r="DE77" s="38"/>
      <c r="DF77" s="38"/>
      <c r="DG77" s="39">
        <v>0</v>
      </c>
      <c r="DH77" s="39">
        <v>0.5</v>
      </c>
    </row>
    <row r="78" spans="1:112" ht="18" customHeight="1" x14ac:dyDescent="0.3">
      <c r="A78" s="40">
        <f t="shared" si="2"/>
        <v>2017</v>
      </c>
      <c r="B78" s="62"/>
      <c r="C78" s="62"/>
      <c r="D78" s="62"/>
      <c r="E78" s="62"/>
      <c r="F78" s="38"/>
      <c r="G78" s="37"/>
      <c r="H78" s="37"/>
      <c r="I78" s="37"/>
      <c r="J78" s="37"/>
      <c r="K78" s="37"/>
      <c r="L78" s="37"/>
      <c r="M78" s="37"/>
      <c r="N78" s="37"/>
      <c r="O78" s="37"/>
      <c r="P78" s="37"/>
      <c r="U78" s="39"/>
      <c r="V78" s="39"/>
      <c r="W78" s="39"/>
      <c r="Y78" s="39"/>
      <c r="Z78" s="39"/>
      <c r="AA78" s="39"/>
      <c r="AC78" s="37">
        <v>9.6388927400208879E-2</v>
      </c>
      <c r="AD78" s="37">
        <v>0.13524817114948071</v>
      </c>
      <c r="AE78" s="37">
        <v>0.11821648413046623</v>
      </c>
      <c r="AF78" s="37">
        <v>0.14447038767614431</v>
      </c>
      <c r="AG78" s="37">
        <v>3.3333333333333437E-2</v>
      </c>
      <c r="AH78" s="37">
        <v>-2.802667385160805E-2</v>
      </c>
      <c r="AI78" s="37"/>
      <c r="AJ78" s="37">
        <v>5.2573044205487723E-2</v>
      </c>
      <c r="AK78" s="37">
        <v>6.623748617635139E-2</v>
      </c>
      <c r="AL78" s="37">
        <v>0.12855382285364897</v>
      </c>
      <c r="AM78" s="37">
        <v>0.12092561624271257</v>
      </c>
      <c r="AN78" s="37">
        <v>-0.11592304712485127</v>
      </c>
      <c r="AO78" s="37">
        <v>-0.20983152937973992</v>
      </c>
      <c r="AP78" s="37"/>
      <c r="AQ78" s="37"/>
      <c r="AR78" s="37"/>
      <c r="AS78" s="37"/>
      <c r="AU78" s="37"/>
      <c r="AV78" s="37"/>
      <c r="AW78" s="37"/>
      <c r="AX78" s="37"/>
      <c r="AY78" s="37"/>
      <c r="AZ78" s="37"/>
      <c r="BA78" s="37"/>
      <c r="BB78" s="37"/>
      <c r="BC78" s="37"/>
      <c r="BD78" s="37"/>
      <c r="BE78" s="37"/>
      <c r="BF78" s="38"/>
      <c r="BG78" s="38"/>
      <c r="BH78" s="38"/>
      <c r="BI78" s="38"/>
      <c r="BJ78" s="38"/>
      <c r="BK78" s="38"/>
      <c r="BL78" s="38"/>
      <c r="BM78" s="38"/>
      <c r="BN78" s="38"/>
      <c r="BP78" s="37"/>
      <c r="BR78" s="37"/>
      <c r="BU78" s="38"/>
      <c r="BV78" s="38"/>
      <c r="BW78" s="38"/>
      <c r="BX78" s="38"/>
      <c r="BY78" s="38"/>
      <c r="BZ78" s="38"/>
      <c r="CA78" s="38"/>
      <c r="CB78" s="38"/>
      <c r="CC78" s="38"/>
      <c r="CD78" s="38"/>
      <c r="CE78" s="38"/>
      <c r="CF78" s="38"/>
      <c r="CG78" s="38"/>
      <c r="CH78" s="38"/>
      <c r="CI78" s="38"/>
      <c r="CJ78" s="38"/>
      <c r="CK78" s="38"/>
      <c r="CL78" s="38"/>
      <c r="CM78" s="38"/>
      <c r="CN78" s="38"/>
      <c r="CO78" s="38"/>
      <c r="CP78" s="38"/>
      <c r="CQ78" s="38"/>
      <c r="CR78" s="38"/>
      <c r="CS78" s="38"/>
      <c r="CT78" s="38"/>
      <c r="CU78" s="38"/>
      <c r="CV78" s="38"/>
      <c r="CW78" s="38"/>
      <c r="CX78" s="38"/>
      <c r="CY78" s="38"/>
      <c r="CZ78" s="38"/>
      <c r="DA78" s="38"/>
      <c r="DB78" s="38"/>
      <c r="DC78" s="38"/>
      <c r="DD78" s="38"/>
      <c r="DE78" s="38"/>
      <c r="DF78" s="38"/>
      <c r="DG78" s="39">
        <v>0</v>
      </c>
      <c r="DH78" s="39">
        <v>0.5</v>
      </c>
    </row>
    <row r="79" spans="1:112" ht="18" customHeight="1" x14ac:dyDescent="0.3">
      <c r="A79" s="40">
        <f t="shared" si="2"/>
        <v>2018</v>
      </c>
      <c r="B79" s="62"/>
      <c r="C79" s="62"/>
      <c r="D79" s="62"/>
      <c r="E79" s="62"/>
      <c r="F79" s="38"/>
      <c r="G79" s="37"/>
      <c r="H79" s="37"/>
      <c r="I79" s="37"/>
      <c r="J79" s="37"/>
      <c r="K79" s="37"/>
      <c r="L79" s="37"/>
      <c r="M79" s="37"/>
      <c r="N79" s="37"/>
      <c r="O79" s="37"/>
      <c r="P79" s="37"/>
      <c r="U79" s="39"/>
      <c r="V79" s="39"/>
      <c r="W79" s="39"/>
      <c r="Y79" s="39"/>
      <c r="Z79" s="39"/>
      <c r="AA79" s="39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7"/>
      <c r="AR79" s="37"/>
      <c r="AS79" s="37"/>
      <c r="AU79" s="37"/>
      <c r="AV79" s="37"/>
      <c r="AW79" s="37"/>
      <c r="AX79" s="37"/>
      <c r="AY79" s="37"/>
      <c r="AZ79" s="37"/>
      <c r="BA79" s="37"/>
      <c r="BB79" s="37"/>
      <c r="BC79" s="37"/>
      <c r="BD79" s="37"/>
      <c r="BE79" s="37"/>
      <c r="BF79" s="38"/>
      <c r="BG79" s="38"/>
      <c r="BH79" s="38"/>
      <c r="BI79" s="38"/>
      <c r="BJ79" s="38"/>
      <c r="BK79" s="38"/>
      <c r="BL79" s="38"/>
      <c r="BM79" s="38"/>
      <c r="BN79" s="38"/>
      <c r="BP79" s="37"/>
      <c r="BR79" s="37"/>
      <c r="BU79" s="38"/>
      <c r="BV79" s="38"/>
      <c r="BW79" s="38"/>
      <c r="BX79" s="38"/>
      <c r="BY79" s="38"/>
      <c r="BZ79" s="38"/>
      <c r="CA79" s="38"/>
      <c r="CB79" s="38"/>
      <c r="CC79" s="38"/>
      <c r="CD79" s="38"/>
      <c r="CE79" s="38"/>
      <c r="CF79" s="38"/>
      <c r="CG79" s="38"/>
      <c r="CH79" s="38"/>
      <c r="CI79" s="38"/>
      <c r="CJ79" s="38"/>
      <c r="CK79" s="38"/>
      <c r="CL79" s="38"/>
      <c r="CM79" s="38"/>
      <c r="CN79" s="38"/>
      <c r="CO79" s="38"/>
      <c r="CP79" s="38"/>
      <c r="CQ79" s="38"/>
      <c r="CR79" s="38"/>
      <c r="CS79" s="38"/>
      <c r="CT79" s="38"/>
      <c r="CU79" s="38"/>
      <c r="CV79" s="38"/>
      <c r="CW79" s="38"/>
      <c r="CX79" s="38"/>
      <c r="CY79" s="38"/>
      <c r="CZ79" s="38"/>
      <c r="DA79" s="38"/>
      <c r="DB79" s="38"/>
      <c r="DC79" s="38"/>
      <c r="DD79" s="38"/>
      <c r="DE79" s="38"/>
      <c r="DF79" s="38"/>
      <c r="DG79" s="39">
        <v>0</v>
      </c>
      <c r="DH79" s="39">
        <v>0.5</v>
      </c>
    </row>
    <row r="80" spans="1:112" ht="18" customHeight="1" x14ac:dyDescent="0.3">
      <c r="A80" s="40">
        <f t="shared" si="2"/>
        <v>2019</v>
      </c>
      <c r="B80" s="62"/>
      <c r="C80" s="62"/>
      <c r="D80" s="62"/>
      <c r="E80" s="62"/>
      <c r="F80" s="38"/>
      <c r="G80" s="37"/>
      <c r="H80" s="37"/>
      <c r="I80" s="37"/>
      <c r="J80" s="37"/>
      <c r="K80" s="37"/>
      <c r="L80" s="37"/>
      <c r="M80" s="37"/>
      <c r="N80" s="37"/>
      <c r="O80" s="37"/>
      <c r="P80" s="37"/>
      <c r="U80" s="39"/>
      <c r="V80" s="39"/>
      <c r="W80" s="39"/>
      <c r="Y80" s="39"/>
      <c r="Z80" s="39"/>
      <c r="AA80" s="39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  <c r="BE80" s="37"/>
      <c r="BF80" s="38"/>
      <c r="BG80" s="38"/>
      <c r="BH80" s="38"/>
      <c r="BI80" s="38"/>
      <c r="BJ80" s="38"/>
      <c r="BK80" s="38"/>
      <c r="BL80" s="38"/>
      <c r="BM80" s="38"/>
      <c r="BN80" s="38"/>
      <c r="BP80" s="37"/>
      <c r="BR80" s="37"/>
      <c r="BU80" s="38"/>
      <c r="BV80" s="38"/>
      <c r="BW80" s="38"/>
      <c r="BX80" s="38"/>
      <c r="BY80" s="38"/>
      <c r="BZ80" s="38"/>
      <c r="CA80" s="38"/>
      <c r="CB80" s="38"/>
      <c r="CC80" s="38"/>
      <c r="CD80" s="38"/>
      <c r="CE80" s="38"/>
      <c r="CF80" s="38"/>
      <c r="CG80" s="38"/>
      <c r="CH80" s="38"/>
      <c r="CI80" s="38"/>
      <c r="CJ80" s="38"/>
      <c r="CK80" s="38"/>
      <c r="CL80" s="38"/>
      <c r="CM80" s="38"/>
      <c r="CN80" s="38"/>
      <c r="CO80" s="38"/>
      <c r="CP80" s="38"/>
      <c r="CQ80" s="38"/>
      <c r="CR80" s="38"/>
      <c r="CS80" s="38"/>
      <c r="CT80" s="38"/>
      <c r="CU80" s="38"/>
      <c r="CV80" s="38"/>
      <c r="CW80" s="38"/>
      <c r="CX80" s="38"/>
      <c r="CY80" s="38"/>
      <c r="CZ80" s="38"/>
      <c r="DA80" s="38"/>
      <c r="DB80" s="38"/>
      <c r="DC80" s="38"/>
      <c r="DD80" s="38"/>
      <c r="DE80" s="38"/>
      <c r="DF80" s="38"/>
      <c r="DG80" s="39">
        <v>0</v>
      </c>
      <c r="DH80" s="39">
        <v>0.5</v>
      </c>
    </row>
    <row r="81" spans="1:112" ht="18" customHeight="1" x14ac:dyDescent="0.3">
      <c r="A81" s="40">
        <f t="shared" si="2"/>
        <v>2020</v>
      </c>
      <c r="B81" s="62"/>
      <c r="C81" s="62"/>
      <c r="D81" s="62"/>
      <c r="E81" s="62"/>
      <c r="F81" s="38"/>
      <c r="G81" s="37"/>
      <c r="H81" s="37"/>
      <c r="I81" s="37"/>
      <c r="J81" s="37"/>
      <c r="K81" s="37"/>
      <c r="L81" s="37"/>
      <c r="M81" s="37"/>
      <c r="N81" s="37"/>
      <c r="O81" s="37"/>
      <c r="P81" s="37"/>
      <c r="U81" s="39"/>
      <c r="V81" s="39"/>
      <c r="W81" s="39"/>
      <c r="Y81" s="39"/>
      <c r="Z81" s="39"/>
      <c r="AA81" s="39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U81" s="37"/>
      <c r="AV81" s="37"/>
      <c r="AW81" s="37"/>
      <c r="AX81" s="37"/>
      <c r="AY81" s="37"/>
      <c r="AZ81" s="37"/>
      <c r="BA81" s="37"/>
      <c r="BB81" s="37"/>
      <c r="BC81" s="37"/>
      <c r="BD81" s="37"/>
      <c r="BE81" s="37"/>
      <c r="BF81" s="38"/>
      <c r="BG81" s="38"/>
      <c r="BH81" s="38"/>
      <c r="BI81" s="38"/>
      <c r="BJ81" s="38"/>
      <c r="BK81" s="38"/>
      <c r="BL81" s="38"/>
      <c r="BM81" s="38"/>
      <c r="BN81" s="38"/>
      <c r="BP81" s="37"/>
      <c r="BR81" s="37"/>
      <c r="BU81" s="38"/>
      <c r="BV81" s="38"/>
      <c r="BW81" s="38"/>
      <c r="BX81" s="38"/>
      <c r="BY81" s="38"/>
      <c r="BZ81" s="38"/>
      <c r="CA81" s="38"/>
      <c r="CB81" s="38"/>
      <c r="CC81" s="38"/>
      <c r="CD81" s="38"/>
      <c r="CE81" s="38"/>
      <c r="CF81" s="38"/>
      <c r="CG81" s="38"/>
      <c r="CH81" s="38"/>
      <c r="CI81" s="38"/>
      <c r="CJ81" s="38"/>
      <c r="CK81" s="38"/>
      <c r="CL81" s="38"/>
      <c r="CM81" s="38"/>
      <c r="CN81" s="38"/>
      <c r="CO81" s="38"/>
      <c r="CP81" s="38"/>
      <c r="CQ81" s="38"/>
      <c r="CR81" s="38"/>
      <c r="CS81" s="38"/>
      <c r="CT81" s="38"/>
      <c r="CU81" s="38"/>
      <c r="CV81" s="38"/>
      <c r="CW81" s="38"/>
      <c r="CX81" s="38"/>
      <c r="CY81" s="38"/>
      <c r="CZ81" s="38"/>
      <c r="DA81" s="38"/>
      <c r="DB81" s="38"/>
      <c r="DC81" s="38"/>
      <c r="DD81" s="38"/>
      <c r="DE81" s="38"/>
      <c r="DF81" s="38"/>
      <c r="DG81" s="39">
        <v>0</v>
      </c>
      <c r="DH81" s="39">
        <v>0.5</v>
      </c>
    </row>
    <row r="82" spans="1:112" ht="15.6" x14ac:dyDescent="0.3"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</row>
    <row r="83" spans="1:112" ht="15.6" x14ac:dyDescent="0.3"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</row>
    <row r="84" spans="1:112" ht="15.6" x14ac:dyDescent="0.3"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</row>
    <row r="85" spans="1:112" ht="15.6" x14ac:dyDescent="0.3"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</row>
    <row r="86" spans="1:112" ht="15.6" x14ac:dyDescent="0.3"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</row>
    <row r="87" spans="1:112" ht="15.6" x14ac:dyDescent="0.3"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</row>
    <row r="88" spans="1:112" ht="15.6" x14ac:dyDescent="0.3"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</row>
    <row r="89" spans="1:112" ht="15.6" x14ac:dyDescent="0.3"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</row>
    <row r="90" spans="1:112" ht="15.6" x14ac:dyDescent="0.3"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</row>
    <row r="91" spans="1:112" ht="15.6" x14ac:dyDescent="0.3"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</row>
    <row r="92" spans="1:112" ht="15.6" x14ac:dyDescent="0.3"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</row>
    <row r="93" spans="1:112" ht="15.6" x14ac:dyDescent="0.3"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</row>
    <row r="94" spans="1:112" ht="15.6" x14ac:dyDescent="0.3"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</row>
    <row r="95" spans="1:112" ht="15.6" x14ac:dyDescent="0.3"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</row>
    <row r="96" spans="1:112" ht="15.6" x14ac:dyDescent="0.3"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</row>
  </sheetData>
  <mergeCells count="11">
    <mergeCell ref="A2:BS2"/>
    <mergeCell ref="A4:A5"/>
    <mergeCell ref="B4:D4"/>
    <mergeCell ref="E4:F4"/>
    <mergeCell ref="G4:I4"/>
    <mergeCell ref="J4:L4"/>
    <mergeCell ref="BB4:BE4"/>
    <mergeCell ref="M4:P4"/>
    <mergeCell ref="U4:W4"/>
    <mergeCell ref="Y4:AB4"/>
    <mergeCell ref="Q4:T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3"/>
  <sheetViews>
    <sheetView workbookViewId="0">
      <pane xSplit="1" ySplit="5" topLeftCell="B6" activePane="bottomRight" state="frozen"/>
      <selection activeCell="L66" sqref="L66"/>
      <selection pane="topRight" activeCell="L66" sqref="L66"/>
      <selection pane="bottomLeft" activeCell="L66" sqref="L66"/>
      <selection pane="bottomRight" activeCell="F15" sqref="F15"/>
    </sheetView>
  </sheetViews>
  <sheetFormatPr baseColWidth="10" defaultRowHeight="14.4" x14ac:dyDescent="0.3"/>
  <cols>
    <col min="1" max="1" width="10.77734375" customWidth="1"/>
  </cols>
  <sheetData>
    <row r="1" spans="1:66" ht="18" customHeight="1" thickBot="1" x14ac:dyDescent="0.35">
      <c r="A1" s="31"/>
    </row>
    <row r="2" spans="1:66" ht="40.049999999999997" customHeight="1" thickTop="1" thickBot="1" x14ac:dyDescent="0.35">
      <c r="A2" s="73" t="s">
        <v>268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5"/>
    </row>
    <row r="3" spans="1:66" ht="18" customHeight="1" thickTop="1" thickBot="1" x14ac:dyDescent="0.35">
      <c r="A3" s="31"/>
    </row>
    <row r="4" spans="1:66" ht="18" customHeight="1" thickTop="1" thickBot="1" x14ac:dyDescent="0.35">
      <c r="A4" s="76" t="s">
        <v>218</v>
      </c>
      <c r="B4" s="82" t="s">
        <v>269</v>
      </c>
      <c r="C4" s="83"/>
      <c r="D4" s="83"/>
      <c r="E4" s="83"/>
      <c r="F4" s="83"/>
      <c r="G4" s="44"/>
      <c r="H4" s="44"/>
      <c r="I4" s="84" t="s">
        <v>262</v>
      </c>
      <c r="J4" s="85"/>
    </row>
    <row r="5" spans="1:66" ht="60" customHeight="1" thickTop="1" thickBot="1" x14ac:dyDescent="0.35">
      <c r="A5" s="77"/>
      <c r="B5" s="33" t="s">
        <v>263</v>
      </c>
      <c r="C5" s="33" t="s">
        <v>264</v>
      </c>
      <c r="D5" s="33" t="s">
        <v>265</v>
      </c>
      <c r="E5" s="33" t="s">
        <v>266</v>
      </c>
      <c r="F5" s="33" t="s">
        <v>267</v>
      </c>
      <c r="G5" s="33"/>
      <c r="H5" s="33"/>
      <c r="I5" s="33" t="s">
        <v>162</v>
      </c>
      <c r="J5" s="33" t="s">
        <v>225</v>
      </c>
      <c r="K5" s="33" t="s">
        <v>224</v>
      </c>
      <c r="L5" s="33"/>
      <c r="M5" s="33"/>
      <c r="N5" s="33"/>
      <c r="O5" s="33"/>
      <c r="P5" s="33"/>
      <c r="R5" s="33"/>
      <c r="S5" s="33"/>
      <c r="T5" s="33"/>
      <c r="U5" s="33"/>
      <c r="V5" s="33"/>
      <c r="X5" s="33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</row>
    <row r="6" spans="1:66" ht="18" customHeight="1" thickTop="1" x14ac:dyDescent="0.3">
      <c r="A6" s="40">
        <v>1948</v>
      </c>
      <c r="B6" s="41">
        <v>0.66173464059829712</v>
      </c>
      <c r="C6" s="41">
        <v>0.52157121896743774</v>
      </c>
      <c r="D6" s="41">
        <v>0.22469571232795715</v>
      </c>
      <c r="E6" s="41">
        <f>D6*E$9/D$9</f>
        <v>0.18236107868773804</v>
      </c>
      <c r="F6" s="41"/>
      <c r="G6" s="37"/>
      <c r="H6" s="37"/>
      <c r="I6" s="37">
        <v>0.49</v>
      </c>
      <c r="J6" s="37">
        <v>0.59</v>
      </c>
      <c r="K6" s="37"/>
      <c r="L6" s="37"/>
      <c r="M6" s="37"/>
      <c r="N6" s="37"/>
      <c r="O6" s="37"/>
      <c r="P6" s="37"/>
      <c r="R6" s="37"/>
      <c r="S6" s="37"/>
      <c r="T6" s="37"/>
      <c r="U6" s="37"/>
      <c r="V6" s="37"/>
      <c r="X6" s="37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9">
        <v>0</v>
      </c>
      <c r="BN6" s="39">
        <v>0.5</v>
      </c>
    </row>
    <row r="7" spans="1:66" ht="18" customHeight="1" x14ac:dyDescent="0.3">
      <c r="A7" s="40">
        <v>1952</v>
      </c>
      <c r="B7" s="37">
        <v>0.5210421085357666</v>
      </c>
      <c r="C7" s="37">
        <v>0.36185261607170105</v>
      </c>
      <c r="D7" s="37">
        <v>0.3186056911945343</v>
      </c>
      <c r="E7" s="41">
        <f>D7*E$9/D$9</f>
        <v>0.25857759776690914</v>
      </c>
      <c r="F7" s="37"/>
      <c r="G7" s="37"/>
      <c r="H7" s="37"/>
      <c r="I7" s="37">
        <v>0.43</v>
      </c>
      <c r="J7" s="37">
        <v>0.69</v>
      </c>
      <c r="K7" s="37"/>
      <c r="L7" s="37"/>
      <c r="M7" s="37"/>
      <c r="N7" s="37"/>
      <c r="O7" s="37"/>
      <c r="P7" s="37"/>
      <c r="R7" s="37"/>
      <c r="S7" s="37"/>
      <c r="T7" s="37"/>
      <c r="U7" s="37"/>
      <c r="V7" s="37"/>
      <c r="X7" s="37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9">
        <v>0</v>
      </c>
      <c r="BN7" s="39">
        <v>0.5</v>
      </c>
    </row>
    <row r="8" spans="1:66" ht="18" customHeight="1" x14ac:dyDescent="0.3">
      <c r="A8" s="40">
        <v>1956</v>
      </c>
      <c r="B8" s="37">
        <v>0.44515392184257507</v>
      </c>
      <c r="C8" s="37">
        <v>0.41621190309524536</v>
      </c>
      <c r="D8" s="37">
        <v>0.33107876777648926</v>
      </c>
      <c r="E8" s="41">
        <f>D8*E$9/D$9</f>
        <v>0.26870063783952142</v>
      </c>
      <c r="F8" s="37"/>
      <c r="G8" s="37"/>
      <c r="H8" s="37"/>
      <c r="I8" s="37">
        <v>0.41</v>
      </c>
      <c r="J8" s="37">
        <v>0.61</v>
      </c>
      <c r="K8" s="37"/>
      <c r="L8" s="37"/>
      <c r="M8" s="37"/>
      <c r="N8" s="37"/>
      <c r="O8" s="37"/>
      <c r="P8" s="37"/>
      <c r="R8" s="37"/>
      <c r="S8" s="37"/>
      <c r="T8" s="37"/>
      <c r="U8" s="37"/>
      <c r="V8" s="37"/>
      <c r="X8" s="37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9">
        <v>0</v>
      </c>
      <c r="BN8" s="39">
        <v>0.5</v>
      </c>
    </row>
    <row r="9" spans="1:66" ht="18" customHeight="1" x14ac:dyDescent="0.3">
      <c r="A9" s="40">
        <v>1960</v>
      </c>
      <c r="B9" s="37">
        <v>0.55044335126876831</v>
      </c>
      <c r="C9" s="37">
        <v>0.47887298464775085</v>
      </c>
      <c r="D9" s="37">
        <v>0.41038158535957336</v>
      </c>
      <c r="E9" s="37">
        <v>0.33306211233139038</v>
      </c>
      <c r="F9" s="37"/>
      <c r="G9" s="37"/>
      <c r="H9" s="37"/>
      <c r="I9" s="37">
        <v>0.49</v>
      </c>
      <c r="J9" s="37">
        <v>0.68</v>
      </c>
      <c r="K9" s="37"/>
      <c r="L9" s="37"/>
      <c r="M9" s="37"/>
      <c r="N9" s="37"/>
      <c r="O9" s="37"/>
      <c r="P9" s="37"/>
      <c r="R9" s="37"/>
      <c r="S9" s="37"/>
      <c r="T9" s="37"/>
      <c r="U9" s="37"/>
      <c r="V9" s="37"/>
      <c r="X9" s="37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9"/>
      <c r="BN9" s="39"/>
    </row>
    <row r="10" spans="1:66" ht="18" customHeight="1" x14ac:dyDescent="0.3">
      <c r="A10" s="40">
        <v>1964</v>
      </c>
      <c r="B10" s="37">
        <v>0.71702909469604492</v>
      </c>
      <c r="C10" s="37">
        <v>0.57674223184585571</v>
      </c>
      <c r="D10" s="37">
        <v>0.41961237788200378</v>
      </c>
      <c r="E10" s="37">
        <v>0.48410144448280334</v>
      </c>
      <c r="F10" s="37"/>
      <c r="G10" s="37"/>
      <c r="H10" s="37"/>
      <c r="I10" s="37">
        <v>0.59</v>
      </c>
      <c r="J10" s="37">
        <v>0.94</v>
      </c>
      <c r="K10" s="37"/>
      <c r="L10" s="37"/>
      <c r="M10" s="37"/>
      <c r="N10" s="37"/>
      <c r="O10" s="37"/>
      <c r="P10" s="37"/>
      <c r="R10" s="37"/>
      <c r="S10" s="37"/>
      <c r="T10" s="37"/>
      <c r="U10" s="37"/>
      <c r="V10" s="37"/>
      <c r="X10" s="37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8"/>
      <c r="BD10" s="38"/>
      <c r="BE10" s="38"/>
      <c r="BF10" s="38"/>
      <c r="BG10" s="38"/>
      <c r="BH10" s="38"/>
      <c r="BI10" s="38"/>
      <c r="BJ10" s="38"/>
      <c r="BK10" s="38"/>
      <c r="BL10" s="38"/>
      <c r="BM10" s="39">
        <v>0</v>
      </c>
      <c r="BN10" s="39">
        <v>0.5</v>
      </c>
    </row>
    <row r="11" spans="1:66" ht="18" customHeight="1" x14ac:dyDescent="0.3">
      <c r="A11" s="40">
        <v>1968</v>
      </c>
      <c r="B11" s="37">
        <v>0.59246939420700073</v>
      </c>
      <c r="C11" s="37">
        <v>0.4643254280090332</v>
      </c>
      <c r="D11" s="37">
        <v>0.35449489951133728</v>
      </c>
      <c r="E11" s="37">
        <v>0.50561064481735229</v>
      </c>
      <c r="F11" s="37"/>
      <c r="G11" s="37"/>
      <c r="H11" s="37"/>
      <c r="I11" s="42"/>
      <c r="J11" s="42"/>
      <c r="L11" s="37"/>
      <c r="M11" s="37"/>
      <c r="N11" s="37"/>
      <c r="O11" s="37"/>
      <c r="P11" s="37"/>
      <c r="R11" s="37"/>
      <c r="S11" s="37"/>
      <c r="T11" s="37"/>
      <c r="U11" s="37"/>
      <c r="V11" s="37"/>
      <c r="X11" s="37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9">
        <v>0</v>
      </c>
      <c r="BN11" s="39">
        <v>0.5</v>
      </c>
    </row>
    <row r="12" spans="1:66" ht="18" customHeight="1" x14ac:dyDescent="0.3">
      <c r="A12" s="40">
        <v>1972</v>
      </c>
      <c r="B12" s="37">
        <v>0.3823559582233429</v>
      </c>
      <c r="C12" s="37">
        <v>0.36995086073875427</v>
      </c>
      <c r="D12" s="37">
        <v>0.38360598683357239</v>
      </c>
      <c r="E12" s="37">
        <v>0.5136987566947937</v>
      </c>
      <c r="F12" s="37"/>
      <c r="G12" s="37"/>
      <c r="H12" s="37"/>
      <c r="I12" s="37">
        <v>0.32</v>
      </c>
      <c r="J12" s="37">
        <v>0.82</v>
      </c>
      <c r="K12" s="37">
        <v>0.64</v>
      </c>
      <c r="L12" s="37"/>
      <c r="M12" s="37"/>
      <c r="N12" s="37"/>
      <c r="O12" s="37"/>
      <c r="P12" s="37"/>
      <c r="R12" s="37"/>
      <c r="S12" s="37"/>
      <c r="T12" s="37"/>
      <c r="U12" s="37"/>
      <c r="V12" s="37"/>
      <c r="X12" s="37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39">
        <v>0</v>
      </c>
      <c r="BN12" s="39">
        <v>0.5</v>
      </c>
    </row>
    <row r="13" spans="1:66" ht="18" customHeight="1" x14ac:dyDescent="0.3">
      <c r="A13" s="40">
        <v>1976</v>
      </c>
      <c r="B13" s="37">
        <v>0.64390522241592407</v>
      </c>
      <c r="C13" s="37">
        <v>0.499502032995224</v>
      </c>
      <c r="D13" s="37">
        <v>0.36157095432281494</v>
      </c>
      <c r="E13" s="37">
        <v>0.40324729681015015</v>
      </c>
      <c r="F13" s="37"/>
      <c r="G13" s="37"/>
      <c r="H13" s="37"/>
      <c r="I13" s="37">
        <v>0.47</v>
      </c>
      <c r="J13" s="37">
        <v>0.83</v>
      </c>
      <c r="K13" s="37">
        <v>0.67</v>
      </c>
      <c r="L13" s="37"/>
      <c r="M13" s="37"/>
      <c r="N13" s="37"/>
      <c r="O13" s="37"/>
      <c r="P13" s="37"/>
      <c r="R13" s="37"/>
      <c r="S13" s="37"/>
      <c r="T13" s="37"/>
      <c r="U13" s="37"/>
      <c r="V13" s="37"/>
      <c r="X13" s="37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9">
        <v>0</v>
      </c>
      <c r="BN13" s="39">
        <v>0.5</v>
      </c>
    </row>
    <row r="14" spans="1:66" ht="18" customHeight="1" x14ac:dyDescent="0.3">
      <c r="A14" s="40">
        <v>1980</v>
      </c>
      <c r="B14" s="37">
        <v>0.66400551795959473</v>
      </c>
      <c r="C14" s="37">
        <v>0.3921884298324585</v>
      </c>
      <c r="D14" s="37">
        <v>0.30382964015007019</v>
      </c>
      <c r="E14" s="37">
        <v>0.46938785910606384</v>
      </c>
      <c r="F14" s="37"/>
      <c r="G14" s="37"/>
      <c r="H14" s="37"/>
      <c r="I14" s="37">
        <v>0.35</v>
      </c>
      <c r="J14" s="37">
        <v>0.85</v>
      </c>
      <c r="K14" s="37">
        <v>0.55000000000000004</v>
      </c>
      <c r="L14" s="37"/>
      <c r="M14" s="37"/>
      <c r="N14" s="37"/>
      <c r="O14" s="37"/>
      <c r="P14" s="37"/>
      <c r="R14" s="37"/>
      <c r="S14" s="37"/>
      <c r="T14" s="37"/>
      <c r="U14" s="37"/>
      <c r="V14" s="37"/>
      <c r="X14" s="37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9">
        <v>0</v>
      </c>
      <c r="BN14" s="39">
        <v>0.5</v>
      </c>
    </row>
    <row r="15" spans="1:66" ht="18" customHeight="1" x14ac:dyDescent="0.3">
      <c r="A15" s="40">
        <v>1984</v>
      </c>
      <c r="B15" s="37">
        <v>0.56339836120605469</v>
      </c>
      <c r="C15" s="37">
        <v>0.36915913224220276</v>
      </c>
      <c r="D15" s="37">
        <v>0.35822582244873047</v>
      </c>
      <c r="E15" s="37">
        <v>0.49476370215415955</v>
      </c>
      <c r="F15" s="37"/>
      <c r="G15" s="37"/>
      <c r="H15" s="37"/>
      <c r="I15" s="37">
        <v>0.35</v>
      </c>
      <c r="J15" s="37">
        <v>0.9</v>
      </c>
      <c r="K15" s="37">
        <v>0.62</v>
      </c>
      <c r="L15" s="37"/>
      <c r="M15" s="37"/>
      <c r="N15" s="37"/>
      <c r="O15" s="37"/>
      <c r="P15" s="37"/>
      <c r="R15" s="37"/>
      <c r="S15" s="37"/>
      <c r="T15" s="37"/>
      <c r="U15" s="37"/>
      <c r="V15" s="37"/>
      <c r="X15" s="37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/>
      <c r="BE15" s="38"/>
      <c r="BF15" s="38"/>
      <c r="BG15" s="38"/>
      <c r="BH15" s="38"/>
      <c r="BI15" s="38"/>
      <c r="BJ15" s="38"/>
      <c r="BK15" s="38"/>
      <c r="BL15" s="38"/>
      <c r="BM15" s="39">
        <v>0</v>
      </c>
      <c r="BN15" s="39">
        <v>0.5</v>
      </c>
    </row>
    <row r="16" spans="1:66" ht="18" customHeight="1" x14ac:dyDescent="0.3">
      <c r="A16" s="40">
        <v>1988</v>
      </c>
      <c r="B16" s="37">
        <v>0.57899916172027588</v>
      </c>
      <c r="C16" s="37">
        <v>0.45109573006629944</v>
      </c>
      <c r="D16" s="37">
        <v>0.35506856441497803</v>
      </c>
      <c r="E16" s="37">
        <v>0.53990566730499268</v>
      </c>
      <c r="F16" s="37"/>
      <c r="G16" s="37"/>
      <c r="H16" s="37"/>
      <c r="I16" s="37">
        <v>0.4</v>
      </c>
      <c r="J16" s="37">
        <v>0.86</v>
      </c>
      <c r="K16" s="37">
        <f>(0.03*69+0.01*46)/4</f>
        <v>0.63249999999999995</v>
      </c>
      <c r="L16" s="37"/>
      <c r="M16" s="37"/>
      <c r="N16" s="37"/>
      <c r="O16" s="37"/>
      <c r="P16" s="37"/>
      <c r="R16" s="37"/>
      <c r="S16" s="37"/>
      <c r="T16" s="37"/>
      <c r="U16" s="37"/>
      <c r="V16" s="37"/>
      <c r="X16" s="37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9">
        <v>0</v>
      </c>
      <c r="BN16" s="39">
        <v>0.5</v>
      </c>
    </row>
    <row r="17" spans="1:66" ht="18" customHeight="1" x14ac:dyDescent="0.3">
      <c r="A17" s="40">
        <v>1992</v>
      </c>
      <c r="B17" s="37">
        <v>0.63678348064422607</v>
      </c>
      <c r="C17" s="37">
        <v>0.55333131551742554</v>
      </c>
      <c r="D17" s="37">
        <v>0.41349220275878906</v>
      </c>
      <c r="E17" s="37">
        <v>0.57500571012496948</v>
      </c>
      <c r="F17" s="37"/>
      <c r="G17" s="37"/>
      <c r="H17" s="37"/>
      <c r="I17" s="37">
        <v>0.39</v>
      </c>
      <c r="J17" s="37">
        <v>0.83</v>
      </c>
      <c r="K17" s="37">
        <v>0.61</v>
      </c>
      <c r="L17" s="37"/>
      <c r="M17" s="37"/>
      <c r="N17" s="37"/>
      <c r="O17" s="37"/>
      <c r="P17" s="37"/>
      <c r="R17" s="37"/>
      <c r="S17" s="37"/>
      <c r="T17" s="37"/>
      <c r="U17" s="37"/>
      <c r="V17" s="37"/>
      <c r="X17" s="37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8"/>
      <c r="BH17" s="38"/>
      <c r="BI17" s="38"/>
      <c r="BJ17" s="38"/>
      <c r="BK17" s="38"/>
      <c r="BL17" s="38"/>
      <c r="BM17" s="39">
        <v>0</v>
      </c>
      <c r="BN17" s="39">
        <v>0.5</v>
      </c>
    </row>
    <row r="18" spans="1:66" ht="18" customHeight="1" x14ac:dyDescent="0.3">
      <c r="A18" s="40">
        <v>1996</v>
      </c>
      <c r="B18" s="37">
        <v>0.79566472768783569</v>
      </c>
      <c r="C18" s="37">
        <v>0.54317420721054077</v>
      </c>
      <c r="D18" s="37">
        <v>0.45021623373031616</v>
      </c>
      <c r="E18" s="37">
        <v>0.4687473475933075</v>
      </c>
      <c r="F18" s="37"/>
      <c r="G18" s="37"/>
      <c r="H18" s="37"/>
      <c r="I18" s="37">
        <v>0.43</v>
      </c>
      <c r="J18" s="37">
        <v>0.84</v>
      </c>
      <c r="K18" s="37">
        <v>0.68</v>
      </c>
      <c r="L18" s="37"/>
      <c r="M18" s="37"/>
      <c r="N18" s="37"/>
      <c r="O18" s="37"/>
      <c r="P18" s="37"/>
      <c r="R18" s="37"/>
      <c r="S18" s="37"/>
      <c r="T18" s="37"/>
      <c r="U18" s="37"/>
      <c r="V18" s="37"/>
      <c r="X18" s="37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9">
        <v>0</v>
      </c>
      <c r="BN18" s="39">
        <v>0.5</v>
      </c>
    </row>
    <row r="19" spans="1:66" ht="18" customHeight="1" x14ac:dyDescent="0.3">
      <c r="A19" s="40">
        <v>2000</v>
      </c>
      <c r="B19" s="37">
        <v>0.63516002893447876</v>
      </c>
      <c r="C19" s="37">
        <v>0.49467623233795166</v>
      </c>
      <c r="D19" s="37">
        <v>0.48854067921638489</v>
      </c>
      <c r="E19" s="37">
        <v>0.44560346007347107</v>
      </c>
      <c r="F19" s="37">
        <v>0.71234756708145142</v>
      </c>
      <c r="G19" s="37"/>
      <c r="H19" s="37"/>
      <c r="I19" s="37">
        <v>0.42</v>
      </c>
      <c r="J19" s="37">
        <v>0.9</v>
      </c>
      <c r="K19" s="37">
        <v>0.6</v>
      </c>
      <c r="L19" s="37"/>
      <c r="M19" s="37"/>
      <c r="N19" s="37"/>
      <c r="O19" s="37"/>
      <c r="P19" s="37"/>
      <c r="R19" s="37"/>
      <c r="S19" s="37"/>
      <c r="T19" s="37"/>
      <c r="U19" s="37"/>
      <c r="V19" s="37"/>
      <c r="X19" s="37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9">
        <v>0</v>
      </c>
      <c r="BN19" s="39">
        <v>0.5</v>
      </c>
    </row>
    <row r="20" spans="1:66" ht="18" customHeight="1" x14ac:dyDescent="0.3">
      <c r="A20" s="40">
        <v>2004</v>
      </c>
      <c r="B20" s="37">
        <v>0.67576223611831665</v>
      </c>
      <c r="C20" s="37">
        <v>0.45405736565589905</v>
      </c>
      <c r="D20" s="37">
        <v>0.43226933479309082</v>
      </c>
      <c r="E20" s="37">
        <v>0.56974846124649048</v>
      </c>
      <c r="F20" s="37">
        <v>0.7641414999961853</v>
      </c>
      <c r="G20" s="37"/>
      <c r="H20" s="37"/>
      <c r="I20" s="37">
        <v>0.41</v>
      </c>
      <c r="J20" s="37">
        <v>0.88</v>
      </c>
      <c r="K20" s="37">
        <v>0.54</v>
      </c>
      <c r="L20" s="37"/>
      <c r="M20" s="37"/>
      <c r="N20" s="37"/>
      <c r="O20" s="37"/>
      <c r="P20" s="37"/>
      <c r="R20" s="37"/>
      <c r="S20" s="37"/>
      <c r="T20" s="37"/>
      <c r="U20" s="37"/>
      <c r="V20" s="37"/>
      <c r="X20" s="37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9">
        <v>0</v>
      </c>
      <c r="BN20" s="39">
        <v>0.5</v>
      </c>
    </row>
    <row r="21" spans="1:66" ht="18" customHeight="1" x14ac:dyDescent="0.3">
      <c r="A21" s="40">
        <v>2008</v>
      </c>
      <c r="B21" s="37">
        <v>0.71103376150131226</v>
      </c>
      <c r="C21" s="37">
        <v>0.537819504737854</v>
      </c>
      <c r="D21" s="37">
        <v>0.48735147714614868</v>
      </c>
      <c r="E21" s="37">
        <v>0.47826838493347168</v>
      </c>
      <c r="F21" s="37">
        <v>0.90265971422195435</v>
      </c>
      <c r="G21" s="37"/>
      <c r="H21" s="37"/>
      <c r="I21" s="37">
        <v>0.43</v>
      </c>
      <c r="J21" s="37">
        <v>0.95</v>
      </c>
      <c r="K21" s="37">
        <v>0.66</v>
      </c>
      <c r="L21" s="37"/>
      <c r="M21" s="37"/>
      <c r="N21" s="37"/>
      <c r="O21" s="37"/>
      <c r="P21" s="37"/>
      <c r="R21" s="37"/>
      <c r="S21" s="37"/>
      <c r="T21" s="37"/>
      <c r="U21" s="37"/>
      <c r="V21" s="37"/>
      <c r="X21" s="37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9">
        <v>0</v>
      </c>
      <c r="BN21" s="39">
        <v>0.5</v>
      </c>
    </row>
    <row r="22" spans="1:66" ht="18" customHeight="1" x14ac:dyDescent="0.3">
      <c r="A22" s="40">
        <v>2012</v>
      </c>
      <c r="B22" s="37">
        <v>0.64239948987960815</v>
      </c>
      <c r="C22" s="37">
        <v>0.50650495290756226</v>
      </c>
      <c r="D22" s="37">
        <v>0.46976795792579651</v>
      </c>
      <c r="E22" s="37">
        <v>0.58425122499465942</v>
      </c>
      <c r="F22" s="37">
        <v>0.62130105495452881</v>
      </c>
      <c r="G22" s="37"/>
      <c r="H22" s="37"/>
      <c r="I22" s="37">
        <v>0.39</v>
      </c>
      <c r="J22" s="37">
        <v>0.93</v>
      </c>
      <c r="K22" s="37">
        <v>0.7</v>
      </c>
      <c r="L22" s="37"/>
      <c r="M22" s="37"/>
      <c r="N22" s="37"/>
      <c r="O22" s="37"/>
      <c r="P22" s="37"/>
      <c r="R22" s="37"/>
      <c r="S22" s="37"/>
      <c r="T22" s="37"/>
      <c r="U22" s="37"/>
      <c r="V22" s="37"/>
      <c r="X22" s="37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8"/>
      <c r="AT22" s="38"/>
      <c r="AU22" s="38"/>
      <c r="AV22" s="38"/>
      <c r="AW22" s="38"/>
      <c r="AX22" s="38"/>
      <c r="AY22" s="38"/>
      <c r="AZ22" s="38"/>
      <c r="BA22" s="38"/>
      <c r="BB22" s="38"/>
      <c r="BC22" s="38"/>
      <c r="BD22" s="38"/>
      <c r="BE22" s="38"/>
      <c r="BF22" s="38"/>
      <c r="BG22" s="38"/>
      <c r="BH22" s="38"/>
      <c r="BI22" s="38"/>
      <c r="BJ22" s="38"/>
      <c r="BK22" s="38"/>
      <c r="BL22" s="38"/>
      <c r="BM22" s="39">
        <v>0</v>
      </c>
      <c r="BN22" s="39">
        <v>0.5</v>
      </c>
    </row>
    <row r="23" spans="1:66" ht="18" customHeight="1" x14ac:dyDescent="0.3">
      <c r="A23" s="40">
        <v>2016</v>
      </c>
      <c r="B23" s="37">
        <v>0.58051276206970215</v>
      </c>
      <c r="C23" s="37">
        <v>0.44848659634590149</v>
      </c>
      <c r="D23" s="37">
        <v>0.51032871007919312</v>
      </c>
      <c r="E23" s="37">
        <v>0.69769066572189331</v>
      </c>
      <c r="F23" s="37">
        <v>0.75724196434020996</v>
      </c>
      <c r="G23" s="37"/>
      <c r="H23" s="37"/>
      <c r="I23" s="37">
        <v>0.37</v>
      </c>
      <c r="J23" s="37">
        <v>0.89</v>
      </c>
      <c r="K23" s="37">
        <v>0.64</v>
      </c>
      <c r="L23" s="37"/>
      <c r="M23" s="37"/>
      <c r="N23" s="37"/>
      <c r="O23" s="37"/>
      <c r="P23" s="37"/>
      <c r="R23" s="37"/>
      <c r="S23" s="37"/>
      <c r="T23" s="37"/>
      <c r="U23" s="37"/>
      <c r="V23" s="37"/>
      <c r="X23" s="37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9">
        <v>0</v>
      </c>
      <c r="BN23" s="39">
        <v>0.5</v>
      </c>
    </row>
  </sheetData>
  <mergeCells count="4">
    <mergeCell ref="A2:Y2"/>
    <mergeCell ref="A4:A5"/>
    <mergeCell ref="B4:F4"/>
    <mergeCell ref="I4:J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1"/>
  <sheetViews>
    <sheetView zoomScale="130" zoomScaleNormal="130" zoomScalePageLayoutView="150" workbookViewId="0">
      <pane xSplit="1" ySplit="7" topLeftCell="B8" activePane="bottomRight" state="frozen"/>
      <selection pane="topRight" activeCell="B1" sqref="B1"/>
      <selection pane="bottomLeft" activeCell="A7" sqref="A7"/>
      <selection pane="bottomRight" activeCell="I9" sqref="I9"/>
    </sheetView>
  </sheetViews>
  <sheetFormatPr baseColWidth="10" defaultRowHeight="14.4" x14ac:dyDescent="0.3"/>
  <cols>
    <col min="1" max="1" width="9.109375" customWidth="1"/>
    <col min="2" max="3" width="13.88671875" bestFit="1" customWidth="1"/>
    <col min="4" max="4" width="12.77734375" bestFit="1" customWidth="1"/>
    <col min="5" max="5" width="13.88671875" bestFit="1" customWidth="1"/>
  </cols>
  <sheetData>
    <row r="1" spans="1:33" ht="15.6" x14ac:dyDescent="0.3">
      <c r="A1" s="48" t="s">
        <v>195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</row>
    <row r="2" spans="1:33" ht="15.6" x14ac:dyDescent="0.3">
      <c r="A2" s="49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</row>
    <row r="3" spans="1:33" ht="16.2" thickBot="1" x14ac:dyDescent="0.35">
      <c r="A3" s="49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</row>
    <row r="4" spans="1:33" ht="29.55" customHeight="1" thickTop="1" x14ac:dyDescent="0.3">
      <c r="A4" s="28"/>
      <c r="B4" s="86" t="s">
        <v>227</v>
      </c>
      <c r="C4" s="87"/>
      <c r="D4" s="87"/>
      <c r="E4" s="87"/>
      <c r="F4" s="87"/>
      <c r="G4" s="87"/>
      <c r="H4" s="87"/>
      <c r="I4" s="87"/>
      <c r="J4" s="87"/>
      <c r="K4" s="88"/>
      <c r="L4" s="95" t="s">
        <v>228</v>
      </c>
      <c r="M4" s="96"/>
      <c r="N4" s="97"/>
      <c r="O4" s="95" t="s">
        <v>229</v>
      </c>
      <c r="P4" s="96"/>
      <c r="Q4" s="96"/>
      <c r="R4" s="96"/>
      <c r="S4" s="96"/>
      <c r="T4" s="96"/>
      <c r="U4" s="96"/>
      <c r="V4" s="96"/>
      <c r="W4" s="97"/>
      <c r="X4" s="28"/>
      <c r="Y4" s="28"/>
      <c r="Z4" s="28"/>
      <c r="AA4" s="28"/>
      <c r="AB4" s="28"/>
      <c r="AC4" s="28"/>
      <c r="AD4" s="28"/>
      <c r="AE4" s="28"/>
      <c r="AF4" s="28"/>
      <c r="AG4" s="28"/>
    </row>
    <row r="5" spans="1:33" ht="15.6" x14ac:dyDescent="0.3">
      <c r="A5" s="28"/>
      <c r="B5" s="89"/>
      <c r="C5" s="90"/>
      <c r="D5" s="90"/>
      <c r="E5" s="90"/>
      <c r="F5" s="90"/>
      <c r="G5" s="90"/>
      <c r="H5" s="90"/>
      <c r="I5" s="90"/>
      <c r="J5" s="90"/>
      <c r="K5" s="91"/>
      <c r="L5" s="98"/>
      <c r="M5" s="99"/>
      <c r="N5" s="100"/>
      <c r="O5" s="98"/>
      <c r="P5" s="99"/>
      <c r="Q5" s="99"/>
      <c r="R5" s="99"/>
      <c r="S5" s="99"/>
      <c r="T5" s="99"/>
      <c r="U5" s="99"/>
      <c r="V5" s="99"/>
      <c r="W5" s="100"/>
      <c r="X5" s="28"/>
      <c r="Y5" s="28"/>
      <c r="Z5" s="28"/>
      <c r="AA5" s="28"/>
      <c r="AB5" s="28"/>
      <c r="AC5" s="28"/>
      <c r="AD5" s="28"/>
      <c r="AE5" s="28"/>
      <c r="AF5" s="28"/>
      <c r="AG5" s="28"/>
    </row>
    <row r="6" spans="1:33" ht="16.2" thickBot="1" x14ac:dyDescent="0.35">
      <c r="A6" s="49"/>
      <c r="B6" s="92"/>
      <c r="C6" s="93"/>
      <c r="D6" s="93"/>
      <c r="E6" s="93"/>
      <c r="F6" s="93"/>
      <c r="G6" s="93"/>
      <c r="H6" s="93"/>
      <c r="I6" s="93"/>
      <c r="J6" s="93"/>
      <c r="K6" s="94"/>
      <c r="L6" s="101"/>
      <c r="M6" s="102"/>
      <c r="N6" s="103"/>
      <c r="O6" s="101"/>
      <c r="P6" s="102"/>
      <c r="Q6" s="102"/>
      <c r="R6" s="102"/>
      <c r="S6" s="102"/>
      <c r="T6" s="102"/>
      <c r="U6" s="102"/>
      <c r="V6" s="102"/>
      <c r="W6" s="103"/>
      <c r="X6" s="28"/>
      <c r="Y6" s="28"/>
      <c r="Z6" s="28"/>
      <c r="AA6" s="28"/>
      <c r="AB6" s="28"/>
      <c r="AC6" s="28"/>
      <c r="AD6" s="28"/>
      <c r="AE6" s="28"/>
      <c r="AF6" s="28"/>
      <c r="AG6" s="28"/>
    </row>
    <row r="7" spans="1:33" ht="14.4" customHeight="1" thickTop="1" x14ac:dyDescent="0.3">
      <c r="A7" s="49"/>
      <c r="B7" s="36" t="s">
        <v>35</v>
      </c>
      <c r="C7" s="52" t="s">
        <v>36</v>
      </c>
      <c r="D7" s="52" t="s">
        <v>7</v>
      </c>
      <c r="E7" s="52" t="s">
        <v>119</v>
      </c>
      <c r="F7" s="52" t="s">
        <v>35</v>
      </c>
      <c r="G7" s="52" t="s">
        <v>36</v>
      </c>
      <c r="H7" s="52" t="s">
        <v>7</v>
      </c>
      <c r="I7" s="52" t="s">
        <v>35</v>
      </c>
      <c r="J7" s="52" t="s">
        <v>36</v>
      </c>
      <c r="K7" s="53" t="s">
        <v>7</v>
      </c>
      <c r="L7" s="54" t="s">
        <v>35</v>
      </c>
      <c r="M7" s="54" t="s">
        <v>36</v>
      </c>
      <c r="N7" s="54" t="s">
        <v>7</v>
      </c>
      <c r="O7" s="54" t="s">
        <v>192</v>
      </c>
      <c r="P7" s="54" t="s">
        <v>35</v>
      </c>
      <c r="Q7" s="54" t="s">
        <v>36</v>
      </c>
      <c r="R7" s="54" t="s">
        <v>7</v>
      </c>
      <c r="S7" s="54" t="s">
        <v>180</v>
      </c>
      <c r="T7" s="54" t="s">
        <v>194</v>
      </c>
      <c r="U7" s="54" t="s">
        <v>35</v>
      </c>
      <c r="V7" s="54" t="s">
        <v>36</v>
      </c>
      <c r="W7" s="54" t="s">
        <v>7</v>
      </c>
      <c r="X7" s="28"/>
      <c r="Y7" s="28"/>
      <c r="Z7" s="28"/>
      <c r="AA7" s="28"/>
      <c r="AB7" s="28"/>
      <c r="AC7" s="28"/>
      <c r="AD7" s="28"/>
      <c r="AE7" s="28"/>
      <c r="AF7" s="28"/>
      <c r="AG7" s="28"/>
    </row>
    <row r="8" spans="1:33" ht="14.4" customHeight="1" x14ac:dyDescent="0.3">
      <c r="A8" s="55">
        <v>1948</v>
      </c>
      <c r="B8" s="56">
        <v>24105810</v>
      </c>
      <c r="C8" s="57">
        <v>21970064</v>
      </c>
      <c r="D8" s="57">
        <v>1169114</v>
      </c>
      <c r="E8" s="57">
        <f>B8+C8+D8</f>
        <v>47244988</v>
      </c>
      <c r="F8" s="32" t="s">
        <v>230</v>
      </c>
      <c r="G8" s="32" t="s">
        <v>231</v>
      </c>
      <c r="H8" s="32" t="s">
        <v>232</v>
      </c>
      <c r="I8" s="38">
        <f t="shared" ref="I8:I12" si="0">B8/$E8</f>
        <v>0.51022999519017764</v>
      </c>
      <c r="J8" s="38">
        <f t="shared" ref="J8:J12" si="1">C8/$E8</f>
        <v>0.46502422648514591</v>
      </c>
      <c r="K8" s="58">
        <f t="shared" ref="K8:K12" si="2">D8/$E8</f>
        <v>2.4745778324676473E-2</v>
      </c>
      <c r="L8" s="54"/>
      <c r="M8" s="54"/>
      <c r="N8" s="54"/>
      <c r="O8" s="54"/>
      <c r="P8" s="54"/>
      <c r="Q8" s="54"/>
      <c r="R8" s="54"/>
      <c r="S8" s="54"/>
      <c r="T8" s="54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</row>
    <row r="9" spans="1:33" ht="14.4" customHeight="1" x14ac:dyDescent="0.3">
      <c r="A9" s="55">
        <v>1952</v>
      </c>
      <c r="B9" s="56">
        <v>27314992</v>
      </c>
      <c r="C9" s="57">
        <v>33777945</v>
      </c>
      <c r="D9" s="57">
        <v>0</v>
      </c>
      <c r="E9" s="57">
        <f t="shared" ref="E9:E12" si="3">B9+C9+D9</f>
        <v>61092937</v>
      </c>
      <c r="F9" s="32" t="s">
        <v>233</v>
      </c>
      <c r="G9" s="32" t="s">
        <v>234</v>
      </c>
      <c r="H9" s="32"/>
      <c r="I9" s="38">
        <f t="shared" si="0"/>
        <v>0.44710556311935046</v>
      </c>
      <c r="J9" s="38">
        <f t="shared" si="1"/>
        <v>0.55289443688064954</v>
      </c>
      <c r="K9" s="58">
        <f t="shared" si="2"/>
        <v>0</v>
      </c>
      <c r="L9" s="54"/>
      <c r="M9" s="54"/>
      <c r="N9" s="54"/>
      <c r="O9" s="54"/>
      <c r="P9" s="54"/>
      <c r="Q9" s="54"/>
      <c r="R9" s="54"/>
      <c r="S9" s="54"/>
      <c r="T9" s="54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</row>
    <row r="10" spans="1:33" ht="14.4" customHeight="1" x14ac:dyDescent="0.3">
      <c r="A10" s="55">
        <v>1956</v>
      </c>
      <c r="B10" s="56">
        <v>26022752</v>
      </c>
      <c r="C10" s="57">
        <v>35590472</v>
      </c>
      <c r="D10" s="57">
        <v>0</v>
      </c>
      <c r="E10" s="57">
        <f t="shared" si="3"/>
        <v>61613224</v>
      </c>
      <c r="F10" s="32" t="s">
        <v>233</v>
      </c>
      <c r="G10" s="32" t="s">
        <v>234</v>
      </c>
      <c r="H10" s="32"/>
      <c r="I10" s="38">
        <f t="shared" si="0"/>
        <v>0.42235660318635493</v>
      </c>
      <c r="J10" s="38">
        <f t="shared" si="1"/>
        <v>0.57764339681364507</v>
      </c>
      <c r="K10" s="58">
        <f t="shared" si="2"/>
        <v>0</v>
      </c>
      <c r="L10" s="54"/>
      <c r="M10" s="54"/>
      <c r="N10" s="54"/>
      <c r="O10" s="54"/>
      <c r="P10" s="54"/>
      <c r="Q10" s="54"/>
      <c r="R10" s="54"/>
      <c r="S10" s="54"/>
      <c r="T10" s="54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</row>
    <row r="11" spans="1:33" ht="14.4" customHeight="1" x14ac:dyDescent="0.3">
      <c r="A11" s="55">
        <v>1960</v>
      </c>
      <c r="B11" s="56">
        <v>34226731</v>
      </c>
      <c r="C11" s="57">
        <v>34108157</v>
      </c>
      <c r="D11" s="57">
        <v>0</v>
      </c>
      <c r="E11" s="57">
        <f t="shared" si="3"/>
        <v>68334888</v>
      </c>
      <c r="F11" s="32" t="s">
        <v>235</v>
      </c>
      <c r="G11" s="32" t="s">
        <v>140</v>
      </c>
      <c r="H11" s="32"/>
      <c r="I11" s="38">
        <f t="shared" si="0"/>
        <v>0.50086759489530441</v>
      </c>
      <c r="J11" s="38">
        <f t="shared" si="1"/>
        <v>0.49913240510469559</v>
      </c>
      <c r="K11" s="58">
        <f t="shared" si="2"/>
        <v>0</v>
      </c>
      <c r="L11" s="54"/>
      <c r="M11" s="54"/>
      <c r="N11" s="54"/>
      <c r="O11" s="54"/>
      <c r="P11" s="54"/>
      <c r="Q11" s="54"/>
      <c r="R11" s="54"/>
      <c r="S11" s="54"/>
      <c r="T11" s="54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</row>
    <row r="12" spans="1:33" ht="14.4" customHeight="1" x14ac:dyDescent="0.3">
      <c r="A12" s="55">
        <v>1964</v>
      </c>
      <c r="B12" s="56">
        <v>43129566</v>
      </c>
      <c r="C12" s="57">
        <v>27178188</v>
      </c>
      <c r="D12" s="57">
        <v>0</v>
      </c>
      <c r="E12" s="57">
        <f t="shared" si="3"/>
        <v>70307754</v>
      </c>
      <c r="F12" s="32" t="s">
        <v>236</v>
      </c>
      <c r="G12" s="32" t="s">
        <v>237</v>
      </c>
      <c r="H12" s="32"/>
      <c r="I12" s="38">
        <f t="shared" si="0"/>
        <v>0.61343967836036972</v>
      </c>
      <c r="J12" s="38">
        <f t="shared" si="1"/>
        <v>0.38656032163963022</v>
      </c>
      <c r="K12" s="58">
        <f t="shared" si="2"/>
        <v>0</v>
      </c>
      <c r="L12" s="54"/>
      <c r="M12" s="54"/>
      <c r="N12" s="54"/>
      <c r="O12" s="54"/>
      <c r="P12" s="54"/>
      <c r="Q12" s="54"/>
      <c r="R12" s="54"/>
      <c r="S12" s="54"/>
      <c r="T12" s="54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</row>
    <row r="13" spans="1:33" ht="14.4" customHeight="1" x14ac:dyDescent="0.3">
      <c r="A13" s="55">
        <v>1968</v>
      </c>
      <c r="B13" s="56">
        <v>31275166</v>
      </c>
      <c r="C13" s="57">
        <v>31785480</v>
      </c>
      <c r="D13" s="57">
        <f>E13-B13-C13</f>
        <v>10151229</v>
      </c>
      <c r="E13" s="57">
        <v>73211875</v>
      </c>
      <c r="F13" s="32" t="s">
        <v>172</v>
      </c>
      <c r="G13" s="32" t="s">
        <v>140</v>
      </c>
      <c r="H13" s="32" t="s">
        <v>173</v>
      </c>
      <c r="I13" s="38">
        <f>B13/$E13</f>
        <v>0.42718706493994313</v>
      </c>
      <c r="J13" s="38">
        <f t="shared" ref="J13:J25" si="4">C13/$E13</f>
        <v>0.43415743689121472</v>
      </c>
      <c r="K13" s="58">
        <f t="shared" ref="K13:K25" si="5">D13/$E13</f>
        <v>0.13865549816884215</v>
      </c>
      <c r="L13" s="28"/>
      <c r="M13" s="28"/>
      <c r="N13" s="28"/>
      <c r="O13" s="39">
        <v>0.40277990000000002</v>
      </c>
      <c r="P13" s="39">
        <v>0.42288589999999998</v>
      </c>
      <c r="Q13" s="39">
        <v>0.46303480000000002</v>
      </c>
      <c r="R13" s="39">
        <v>0.11407920000000001</v>
      </c>
      <c r="S13" s="54" t="s">
        <v>181</v>
      </c>
      <c r="T13" s="39">
        <v>0.28710190000000002</v>
      </c>
      <c r="U13" s="39">
        <v>0.41494720000000002</v>
      </c>
      <c r="V13" s="39">
        <v>0.42151699999999998</v>
      </c>
      <c r="W13" s="39">
        <v>0.16353580000000001</v>
      </c>
      <c r="X13" s="28"/>
      <c r="Y13" s="28"/>
      <c r="Z13" s="28"/>
      <c r="AA13" s="28"/>
      <c r="AB13" s="28"/>
      <c r="AC13" s="28"/>
      <c r="AD13" s="28"/>
      <c r="AE13" s="28"/>
      <c r="AF13" s="28"/>
      <c r="AG13" s="28"/>
    </row>
    <row r="14" spans="1:33" ht="15.6" x14ac:dyDescent="0.3">
      <c r="A14" s="54">
        <v>1972</v>
      </c>
      <c r="B14" s="59">
        <v>29170383</v>
      </c>
      <c r="C14" s="57">
        <v>47169911</v>
      </c>
      <c r="D14" s="57">
        <f>E14-B14-C14</f>
        <v>1378260</v>
      </c>
      <c r="E14" s="57">
        <v>77718554</v>
      </c>
      <c r="F14" s="32" t="s">
        <v>139</v>
      </c>
      <c r="G14" s="32" t="s">
        <v>140</v>
      </c>
      <c r="H14" s="32"/>
      <c r="I14" s="38">
        <f t="shared" ref="I14:I25" si="6">B14/$E14</f>
        <v>0.37533357864584049</v>
      </c>
      <c r="J14" s="38">
        <f t="shared" si="4"/>
        <v>0.60693243211910508</v>
      </c>
      <c r="K14" s="58">
        <f t="shared" si="5"/>
        <v>1.7733989235054474E-2</v>
      </c>
      <c r="L14" s="39">
        <f>'EP1972'!B$11</f>
        <v>0.36980000000000002</v>
      </c>
      <c r="M14" s="39">
        <f>'EP1972'!C$11</f>
        <v>0.60509999999999997</v>
      </c>
      <c r="N14" s="39">
        <f>'EP1972'!D$11</f>
        <v>2.5100000000000011E-2</v>
      </c>
      <c r="O14" s="39">
        <v>0.36458459999999998</v>
      </c>
      <c r="P14" s="39">
        <v>0.3810597</v>
      </c>
      <c r="Q14" s="39">
        <v>0.59050650000000005</v>
      </c>
      <c r="R14" s="39">
        <v>2.8433699999999999E-2</v>
      </c>
      <c r="S14" s="54" t="s">
        <v>182</v>
      </c>
      <c r="T14" s="39">
        <v>0.27430840000000001</v>
      </c>
      <c r="U14" s="39">
        <v>0.41537849999999998</v>
      </c>
      <c r="V14" s="39">
        <v>0.4608063</v>
      </c>
      <c r="W14" s="39">
        <v>0.1238151</v>
      </c>
      <c r="X14" s="28"/>
      <c r="Y14" s="28"/>
      <c r="Z14" s="28"/>
      <c r="AA14" s="28"/>
      <c r="AB14" s="28"/>
      <c r="AC14" s="28"/>
      <c r="AD14" s="28"/>
      <c r="AE14" s="28"/>
      <c r="AF14" s="28"/>
      <c r="AG14" s="28"/>
    </row>
    <row r="15" spans="1:33" ht="15.6" x14ac:dyDescent="0.3">
      <c r="A15" s="60">
        <v>1976</v>
      </c>
      <c r="B15" s="59">
        <v>40830763</v>
      </c>
      <c r="C15" s="57">
        <v>39147793</v>
      </c>
      <c r="D15" s="57">
        <f t="shared" ref="D15:D25" si="7">E15-B15-C15</f>
        <v>1577333</v>
      </c>
      <c r="E15" s="57">
        <v>81555889</v>
      </c>
      <c r="F15" s="32" t="s">
        <v>137</v>
      </c>
      <c r="G15" s="32" t="s">
        <v>171</v>
      </c>
      <c r="H15" s="32"/>
      <c r="I15" s="38">
        <f t="shared" si="6"/>
        <v>0.50064763563548431</v>
      </c>
      <c r="J15" s="38">
        <f t="shared" si="4"/>
        <v>0.48001184807144953</v>
      </c>
      <c r="K15" s="58">
        <f t="shared" si="5"/>
        <v>1.9340516293066219E-2</v>
      </c>
      <c r="L15" s="39">
        <f>'EP1976'!B$11</f>
        <v>0.5</v>
      </c>
      <c r="M15" s="39">
        <f>'EP1976'!C$11</f>
        <v>0.48</v>
      </c>
      <c r="N15" s="39">
        <f>'EP1976'!D$11</f>
        <v>2.0000000000000018E-2</v>
      </c>
      <c r="O15" s="39">
        <v>0.41232780000000002</v>
      </c>
      <c r="P15" s="39">
        <v>0.57259020000000005</v>
      </c>
      <c r="Q15" s="39">
        <v>0.41732029999999998</v>
      </c>
      <c r="R15" s="39">
        <v>1.00895E-2</v>
      </c>
      <c r="S15" s="54" t="s">
        <v>183</v>
      </c>
      <c r="T15" s="39">
        <v>0.32517030000000002</v>
      </c>
      <c r="U15" s="39">
        <v>0.57950040000000003</v>
      </c>
      <c r="V15" s="39">
        <v>0.37302479999999999</v>
      </c>
      <c r="W15" s="39">
        <v>4.7474700000000002E-2</v>
      </c>
      <c r="X15" s="28"/>
      <c r="Y15" s="28"/>
      <c r="Z15" s="28"/>
      <c r="AA15" s="28"/>
      <c r="AB15" s="28"/>
      <c r="AC15" s="28"/>
      <c r="AD15" s="28"/>
      <c r="AE15" s="28"/>
      <c r="AF15" s="28"/>
      <c r="AG15" s="28"/>
    </row>
    <row r="16" spans="1:33" ht="15.6" x14ac:dyDescent="0.3">
      <c r="A16" s="54">
        <v>1980</v>
      </c>
      <c r="B16" s="59">
        <v>35483883</v>
      </c>
      <c r="C16" s="57">
        <v>43904153</v>
      </c>
      <c r="D16" s="57">
        <f t="shared" si="7"/>
        <v>7125777</v>
      </c>
      <c r="E16" s="57">
        <v>86513813</v>
      </c>
      <c r="F16" s="32" t="s">
        <v>137</v>
      </c>
      <c r="G16" s="32" t="s">
        <v>136</v>
      </c>
      <c r="H16" s="32" t="s">
        <v>174</v>
      </c>
      <c r="I16" s="38">
        <f t="shared" si="6"/>
        <v>0.41015280415394478</v>
      </c>
      <c r="J16" s="38">
        <f t="shared" si="4"/>
        <v>0.5074814238045432</v>
      </c>
      <c r="K16" s="58">
        <f t="shared" si="5"/>
        <v>8.2365772041512034E-2</v>
      </c>
      <c r="L16" s="39">
        <f>'EP1980'!B$11</f>
        <v>0.40500000000000003</v>
      </c>
      <c r="M16" s="39">
        <f>'EP1980'!C$11</f>
        <v>0.51</v>
      </c>
      <c r="N16" s="39">
        <f>'EP1980'!D$11</f>
        <v>8.4999999999999964E-2</v>
      </c>
      <c r="O16" s="39">
        <v>0.38810810000000001</v>
      </c>
      <c r="P16" s="39">
        <v>0.50497000000000003</v>
      </c>
      <c r="Q16" s="39">
        <v>0.43782480000000001</v>
      </c>
      <c r="R16" s="39">
        <v>5.7205199999999998E-2</v>
      </c>
      <c r="S16" s="54" t="s">
        <v>184</v>
      </c>
      <c r="T16" s="39">
        <v>0.2842268</v>
      </c>
      <c r="U16" s="39">
        <v>0.53013869999999996</v>
      </c>
      <c r="V16" s="39">
        <v>0.39687440000000002</v>
      </c>
      <c r="W16" s="39">
        <v>7.2986999999999996E-2</v>
      </c>
      <c r="X16" s="28"/>
      <c r="Y16" s="28"/>
      <c r="Z16" s="28"/>
      <c r="AA16" s="28"/>
      <c r="AB16" s="28"/>
      <c r="AC16" s="28"/>
      <c r="AD16" s="28"/>
      <c r="AE16" s="28"/>
      <c r="AF16" s="28"/>
      <c r="AG16" s="28"/>
    </row>
    <row r="17" spans="1:33" ht="15.6" x14ac:dyDescent="0.3">
      <c r="A17" s="54">
        <v>1984</v>
      </c>
      <c r="B17" s="59">
        <v>37577185</v>
      </c>
      <c r="C17" s="57">
        <v>54455075</v>
      </c>
      <c r="D17" s="57">
        <f t="shared" si="7"/>
        <v>620582</v>
      </c>
      <c r="E17" s="57">
        <v>92652842</v>
      </c>
      <c r="F17" s="32" t="s">
        <v>135</v>
      </c>
      <c r="G17" s="32" t="s">
        <v>136</v>
      </c>
      <c r="H17" s="32"/>
      <c r="I17" s="38">
        <f t="shared" si="6"/>
        <v>0.40556969639420237</v>
      </c>
      <c r="J17" s="38">
        <f t="shared" si="4"/>
        <v>0.58773237630422603</v>
      </c>
      <c r="K17" s="58">
        <f t="shared" si="5"/>
        <v>6.6979273015716021E-3</v>
      </c>
      <c r="L17" s="39">
        <f>'EP1984'!B$11</f>
        <v>0.40570000000000001</v>
      </c>
      <c r="M17" s="39">
        <f>'EP1984'!C$11</f>
        <v>0.58940000000000003</v>
      </c>
      <c r="N17" s="39">
        <f>'EP1984'!D$11</f>
        <v>4.9000000000000155E-3</v>
      </c>
      <c r="O17" s="39">
        <v>0.38280690000000001</v>
      </c>
      <c r="P17" s="39">
        <v>0.3896425</v>
      </c>
      <c r="Q17" s="39">
        <v>0.6023828</v>
      </c>
      <c r="R17" s="39">
        <v>7.9746999999999995E-3</v>
      </c>
      <c r="S17" s="54" t="s">
        <v>185</v>
      </c>
      <c r="T17" s="39">
        <v>0.28126489999999998</v>
      </c>
      <c r="U17" s="39">
        <v>0.35387429999999997</v>
      </c>
      <c r="V17" s="39">
        <v>0.58045270000000004</v>
      </c>
      <c r="W17" s="39">
        <v>6.5672999999999995E-2</v>
      </c>
      <c r="X17" s="28"/>
      <c r="Y17" s="28"/>
      <c r="Z17" s="28"/>
      <c r="AA17" s="28"/>
      <c r="AB17" s="28"/>
      <c r="AC17" s="28"/>
      <c r="AD17" s="28"/>
      <c r="AE17" s="28"/>
      <c r="AF17" s="28"/>
      <c r="AG17" s="28"/>
    </row>
    <row r="18" spans="1:33" ht="15.6" x14ac:dyDescent="0.3">
      <c r="A18" s="54">
        <v>1988</v>
      </c>
      <c r="B18" s="59">
        <v>41809074</v>
      </c>
      <c r="C18" s="57">
        <v>48886097</v>
      </c>
      <c r="D18" s="57">
        <f t="shared" si="7"/>
        <v>899638</v>
      </c>
      <c r="E18" s="57">
        <v>91594809</v>
      </c>
      <c r="F18" s="32" t="s">
        <v>134</v>
      </c>
      <c r="G18" s="32" t="s">
        <v>130</v>
      </c>
      <c r="H18" s="32"/>
      <c r="I18" s="38">
        <f t="shared" si="6"/>
        <v>0.45645680641137643</v>
      </c>
      <c r="J18" s="38">
        <f t="shared" si="4"/>
        <v>0.53372126143087428</v>
      </c>
      <c r="K18" s="58">
        <f t="shared" si="5"/>
        <v>9.8219321577492462E-3</v>
      </c>
      <c r="L18" s="39">
        <f>'EP1988'!B$11</f>
        <v>0.4516</v>
      </c>
      <c r="M18" s="39">
        <f>'EP1988'!C$11</f>
        <v>0.53359999999999996</v>
      </c>
      <c r="N18" s="39">
        <f>'EP1988'!D$11</f>
        <v>1.4800000000000035E-2</v>
      </c>
      <c r="O18" s="39">
        <v>0.38963599999999998</v>
      </c>
      <c r="P18" s="39">
        <v>0.40493040000000002</v>
      </c>
      <c r="Q18" s="39">
        <v>0.58474760000000003</v>
      </c>
      <c r="R18" s="39">
        <v>1.0322E-2</v>
      </c>
      <c r="S18" s="54" t="s">
        <v>186</v>
      </c>
      <c r="T18" s="39">
        <v>0.28411839999999999</v>
      </c>
      <c r="U18" s="39">
        <v>0.27412039999999999</v>
      </c>
      <c r="V18" s="39">
        <v>0.66059369999999995</v>
      </c>
      <c r="W18" s="39">
        <v>6.5285800000000005E-2</v>
      </c>
      <c r="X18" s="28"/>
      <c r="Y18" s="28"/>
      <c r="Z18" s="28"/>
      <c r="AA18" s="28"/>
      <c r="AB18" s="28"/>
      <c r="AC18" s="28"/>
      <c r="AD18" s="28"/>
      <c r="AE18" s="28"/>
      <c r="AF18" s="28"/>
      <c r="AG18" s="28"/>
    </row>
    <row r="19" spans="1:33" ht="15.6" x14ac:dyDescent="0.3">
      <c r="A19" s="54">
        <v>1992</v>
      </c>
      <c r="B19" s="59">
        <v>44909326</v>
      </c>
      <c r="C19" s="57">
        <v>39103882</v>
      </c>
      <c r="D19" s="57">
        <f t="shared" si="7"/>
        <v>20411806</v>
      </c>
      <c r="E19" s="57">
        <v>104425014</v>
      </c>
      <c r="F19" s="32" t="s">
        <v>132</v>
      </c>
      <c r="G19" s="32" t="s">
        <v>130</v>
      </c>
      <c r="H19" s="32" t="s">
        <v>175</v>
      </c>
      <c r="I19" s="38">
        <f t="shared" si="6"/>
        <v>0.43006291576843841</v>
      </c>
      <c r="J19" s="38">
        <f t="shared" si="4"/>
        <v>0.37446853490486487</v>
      </c>
      <c r="K19" s="58">
        <f t="shared" si="5"/>
        <v>0.19546854932669677</v>
      </c>
      <c r="L19" s="39">
        <f>'EP1992'!B$11</f>
        <v>0.43120000000000003</v>
      </c>
      <c r="M19" s="39">
        <f>'EP1992'!C$11</f>
        <v>0.37469999999999998</v>
      </c>
      <c r="N19" s="39">
        <f>'EP1992'!D$11</f>
        <v>0.19409999999999999</v>
      </c>
      <c r="O19" s="39">
        <v>0.3733398</v>
      </c>
      <c r="P19" s="39">
        <v>0.46246730000000003</v>
      </c>
      <c r="Q19" s="39">
        <v>0.3782392</v>
      </c>
      <c r="R19" s="39">
        <v>0.1592935</v>
      </c>
      <c r="S19" s="54" t="s">
        <v>187</v>
      </c>
      <c r="T19" s="39">
        <v>0.2528957</v>
      </c>
      <c r="U19" s="39">
        <v>0.46239279999999999</v>
      </c>
      <c r="V19" s="39">
        <v>0.33093060000000002</v>
      </c>
      <c r="W19" s="39">
        <v>0.20667659999999999</v>
      </c>
      <c r="X19" s="28"/>
      <c r="Y19" s="28"/>
      <c r="Z19" s="28"/>
      <c r="AA19" s="28"/>
      <c r="AB19" s="28"/>
      <c r="AC19" s="28"/>
      <c r="AD19" s="28"/>
      <c r="AE19" s="28"/>
      <c r="AF19" s="28"/>
      <c r="AG19" s="28"/>
    </row>
    <row r="20" spans="1:33" ht="15.6" x14ac:dyDescent="0.3">
      <c r="A20" s="54">
        <v>1996</v>
      </c>
      <c r="B20" s="59">
        <v>47402357</v>
      </c>
      <c r="C20" s="57">
        <v>39198755</v>
      </c>
      <c r="D20" s="57">
        <f t="shared" si="7"/>
        <v>9676111</v>
      </c>
      <c r="E20" s="57">
        <v>96277223</v>
      </c>
      <c r="F20" s="32" t="s">
        <v>132</v>
      </c>
      <c r="G20" s="32" t="s">
        <v>133</v>
      </c>
      <c r="H20" s="32" t="s">
        <v>175</v>
      </c>
      <c r="I20" s="38">
        <f t="shared" si="6"/>
        <v>0.49235276551339668</v>
      </c>
      <c r="J20" s="38">
        <f t="shared" si="4"/>
        <v>0.40714463689921759</v>
      </c>
      <c r="K20" s="58">
        <f t="shared" si="5"/>
        <v>0.10050259758738575</v>
      </c>
      <c r="L20" s="39">
        <f>'EP1996'!B$11</f>
        <v>0.48720000000000008</v>
      </c>
      <c r="M20" s="39">
        <f>'EP1996'!C$11</f>
        <v>0.4088</v>
      </c>
      <c r="N20" s="39">
        <f>'EP1996'!D$11</f>
        <v>0.10399999999999993</v>
      </c>
      <c r="O20" s="39">
        <v>0.41972880000000001</v>
      </c>
      <c r="P20" s="39">
        <v>0.55293020000000004</v>
      </c>
      <c r="Q20" s="39">
        <v>0.32207419999999998</v>
      </c>
      <c r="R20" s="39">
        <v>0.1249956</v>
      </c>
      <c r="S20" s="54" t="s">
        <v>188</v>
      </c>
      <c r="T20" s="39">
        <v>0.27569569999999999</v>
      </c>
      <c r="U20" s="39">
        <v>0.67081639999999998</v>
      </c>
      <c r="V20" s="39">
        <v>0.1735013</v>
      </c>
      <c r="W20" s="39">
        <v>0.1556823</v>
      </c>
      <c r="X20" s="28"/>
      <c r="Y20" s="28"/>
      <c r="Z20" s="28"/>
      <c r="AA20" s="28"/>
      <c r="AB20" s="28"/>
      <c r="AC20" s="28"/>
      <c r="AD20" s="28"/>
      <c r="AE20" s="28"/>
      <c r="AF20" s="28"/>
      <c r="AG20" s="28"/>
    </row>
    <row r="21" spans="1:33" ht="15.6" x14ac:dyDescent="0.3">
      <c r="A21" s="54">
        <v>2000</v>
      </c>
      <c r="B21" s="59">
        <v>50992335</v>
      </c>
      <c r="C21" s="57">
        <v>50455156</v>
      </c>
      <c r="D21" s="57">
        <f t="shared" si="7"/>
        <v>3949136</v>
      </c>
      <c r="E21" s="57">
        <v>105396627</v>
      </c>
      <c r="F21" s="32" t="s">
        <v>131</v>
      </c>
      <c r="G21" s="32" t="s">
        <v>130</v>
      </c>
      <c r="H21" s="32" t="s">
        <v>176</v>
      </c>
      <c r="I21" s="38">
        <f t="shared" si="6"/>
        <v>0.48381372773912396</v>
      </c>
      <c r="J21" s="38">
        <f t="shared" si="4"/>
        <v>0.47871698968127319</v>
      </c>
      <c r="K21" s="58">
        <f t="shared" si="5"/>
        <v>3.7469282579602858E-2</v>
      </c>
      <c r="L21" s="39">
        <f>'EP2000'!B$11</f>
        <v>0.48240000000000005</v>
      </c>
      <c r="M21" s="39">
        <f>'EP2000'!C$11</f>
        <v>0.47799999999999998</v>
      </c>
      <c r="N21" s="39">
        <f>'EP2000'!D$11</f>
        <v>3.9599999999999969E-2</v>
      </c>
      <c r="O21" s="39">
        <v>0.50083670000000002</v>
      </c>
      <c r="P21" s="39">
        <v>0.43959389999999998</v>
      </c>
      <c r="Q21" s="39">
        <v>0.53860969999999997</v>
      </c>
      <c r="R21" s="39">
        <v>2.17964E-2</v>
      </c>
      <c r="S21" s="54" t="s">
        <v>189</v>
      </c>
      <c r="T21" s="39">
        <v>0.25244109999999997</v>
      </c>
      <c r="U21" s="39">
        <v>0.47854249999999998</v>
      </c>
      <c r="V21" s="39">
        <v>0.4853362</v>
      </c>
      <c r="W21" s="39">
        <v>3.6121300000000002E-2</v>
      </c>
      <c r="X21" s="28"/>
      <c r="Y21" s="28"/>
      <c r="Z21" s="28"/>
      <c r="AA21" s="28"/>
      <c r="AB21" s="28"/>
      <c r="AC21" s="28"/>
      <c r="AD21" s="28"/>
      <c r="AE21" s="28"/>
      <c r="AF21" s="28"/>
      <c r="AG21" s="28"/>
    </row>
    <row r="22" spans="1:33" ht="15.6" x14ac:dyDescent="0.3">
      <c r="A22" s="54">
        <v>2004</v>
      </c>
      <c r="B22" s="59">
        <v>59028444</v>
      </c>
      <c r="C22" s="61">
        <v>62040610</v>
      </c>
      <c r="D22" s="57">
        <f t="shared" si="7"/>
        <v>1226291</v>
      </c>
      <c r="E22" s="57">
        <v>122295345</v>
      </c>
      <c r="F22" s="32" t="s">
        <v>129</v>
      </c>
      <c r="G22" s="32" t="s">
        <v>130</v>
      </c>
      <c r="H22" s="32"/>
      <c r="I22" s="38">
        <f t="shared" si="6"/>
        <v>0.482671225139436</v>
      </c>
      <c r="J22" s="38">
        <f t="shared" si="4"/>
        <v>0.50730148396081631</v>
      </c>
      <c r="K22" s="58">
        <f t="shared" si="5"/>
        <v>1.0027290899747656E-2</v>
      </c>
      <c r="L22" s="39">
        <f>'EP2004'!B$11</f>
        <v>0.4778</v>
      </c>
      <c r="M22" s="39">
        <f>'EP2004'!C$11</f>
        <v>0.51219999999999999</v>
      </c>
      <c r="N22" s="39">
        <f>'EP2004'!D$11</f>
        <v>1.0000000000000009E-2</v>
      </c>
      <c r="O22" s="39">
        <v>0.39790379999999997</v>
      </c>
      <c r="P22" s="39">
        <v>0.46010129999999999</v>
      </c>
      <c r="Q22" s="39">
        <v>0.52258130000000003</v>
      </c>
      <c r="R22" s="39">
        <v>1.73174E-2</v>
      </c>
      <c r="S22" s="54" t="s">
        <v>190</v>
      </c>
      <c r="T22" s="39">
        <v>0.31518299999999999</v>
      </c>
      <c r="U22" s="39">
        <v>0.4672462</v>
      </c>
      <c r="V22" s="39">
        <v>0.33891100000000002</v>
      </c>
      <c r="W22" s="39">
        <v>0.19384280000000001</v>
      </c>
      <c r="X22" s="28"/>
      <c r="Y22" s="28"/>
      <c r="Z22" s="28"/>
      <c r="AA22" s="28"/>
      <c r="AB22" s="28"/>
      <c r="AC22" s="28"/>
      <c r="AD22" s="28"/>
      <c r="AE22" s="28"/>
      <c r="AF22" s="28"/>
      <c r="AG22" s="28"/>
    </row>
    <row r="23" spans="1:33" ht="15.6" x14ac:dyDescent="0.3">
      <c r="A23" s="54">
        <v>2008</v>
      </c>
      <c r="B23" s="59">
        <v>69456897</v>
      </c>
      <c r="C23" s="61">
        <v>59934814</v>
      </c>
      <c r="D23" s="57">
        <f t="shared" si="7"/>
        <v>1886396</v>
      </c>
      <c r="E23" s="57">
        <v>131278107</v>
      </c>
      <c r="F23" s="32" t="s">
        <v>177</v>
      </c>
      <c r="G23" s="32" t="s">
        <v>178</v>
      </c>
      <c r="H23" s="32"/>
      <c r="I23" s="38">
        <f t="shared" si="6"/>
        <v>0.52908210353764473</v>
      </c>
      <c r="J23" s="38">
        <f t="shared" si="4"/>
        <v>0.45654843271010909</v>
      </c>
      <c r="K23" s="58">
        <f t="shared" si="5"/>
        <v>1.4369463752246214E-2</v>
      </c>
      <c r="L23" s="39">
        <f>'EP2008'!B$11</f>
        <v>0.52710000000000001</v>
      </c>
      <c r="M23" s="39">
        <f>'EP2008'!C$11</f>
        <v>0.45350000000000001</v>
      </c>
      <c r="N23" s="39">
        <f>'EP2008'!D$11</f>
        <v>1.9399999999999973E-2</v>
      </c>
      <c r="O23" s="39">
        <v>0.38160840000000001</v>
      </c>
      <c r="P23" s="39">
        <v>0.59369400000000006</v>
      </c>
      <c r="Q23" s="39">
        <v>0.38388090000000002</v>
      </c>
      <c r="R23" s="39">
        <v>2.24251E-2</v>
      </c>
      <c r="S23" s="54" t="s">
        <v>191</v>
      </c>
      <c r="T23" s="39">
        <v>0.31309690000000001</v>
      </c>
      <c r="U23" s="39">
        <v>0.5842427</v>
      </c>
      <c r="V23" s="39">
        <v>0.23624249999999999</v>
      </c>
      <c r="W23" s="39">
        <v>0.1795148</v>
      </c>
      <c r="X23" s="28"/>
      <c r="Y23" s="28"/>
      <c r="Z23" s="28"/>
      <c r="AA23" s="28"/>
      <c r="AB23" s="28"/>
      <c r="AC23" s="28"/>
      <c r="AD23" s="28"/>
      <c r="AE23" s="28"/>
      <c r="AF23" s="28"/>
      <c r="AG23" s="28"/>
    </row>
    <row r="24" spans="1:33" ht="15.6" x14ac:dyDescent="0.3">
      <c r="A24" s="54">
        <v>2012</v>
      </c>
      <c r="B24" s="59">
        <v>65899660</v>
      </c>
      <c r="C24" s="61">
        <v>60932152</v>
      </c>
      <c r="D24" s="57">
        <f t="shared" si="7"/>
        <v>2235850</v>
      </c>
      <c r="E24" s="57">
        <v>129067662</v>
      </c>
      <c r="F24" s="32" t="s">
        <v>177</v>
      </c>
      <c r="G24" s="32" t="s">
        <v>127</v>
      </c>
      <c r="H24" s="32"/>
      <c r="I24" s="38">
        <f t="shared" si="6"/>
        <v>0.51058227118114219</v>
      </c>
      <c r="J24" s="38">
        <f t="shared" si="4"/>
        <v>0.47209464443541249</v>
      </c>
      <c r="K24" s="58">
        <f t="shared" si="5"/>
        <v>1.7323084383445327E-2</v>
      </c>
      <c r="L24" s="39">
        <f>'EP2012'!B$11</f>
        <v>0.503</v>
      </c>
      <c r="M24" s="39">
        <f>'EP2012'!C$11</f>
        <v>0.47760000000000002</v>
      </c>
      <c r="N24" s="39">
        <f>'EP2012'!D$11</f>
        <v>1.9399999999999973E-2</v>
      </c>
      <c r="O24" s="39">
        <v>0.38617889999999999</v>
      </c>
      <c r="P24" s="39">
        <v>0.56640429999999997</v>
      </c>
      <c r="Q24" s="39">
        <v>0.40381719999999999</v>
      </c>
      <c r="R24" s="39">
        <v>2.9778499999999999E-2</v>
      </c>
      <c r="S24" s="60">
        <v>2014</v>
      </c>
      <c r="T24" s="39">
        <v>0.3202277</v>
      </c>
      <c r="U24" s="39">
        <v>0.47632239999999998</v>
      </c>
      <c r="V24" s="39">
        <v>0.27276220000000001</v>
      </c>
      <c r="W24" s="39">
        <v>0.25091540000000001</v>
      </c>
      <c r="X24" s="28"/>
      <c r="Y24" s="28"/>
      <c r="Z24" s="28"/>
      <c r="AA24" s="28"/>
      <c r="AB24" s="28"/>
      <c r="AC24" s="28"/>
      <c r="AD24" s="28"/>
      <c r="AE24" s="28"/>
      <c r="AF24" s="28"/>
      <c r="AG24" s="28"/>
    </row>
    <row r="25" spans="1:33" ht="15.6" x14ac:dyDescent="0.3">
      <c r="A25" s="54">
        <v>2016</v>
      </c>
      <c r="B25" s="56">
        <v>65844610</v>
      </c>
      <c r="C25" s="57">
        <v>62979636</v>
      </c>
      <c r="D25" s="57">
        <f t="shared" si="7"/>
        <v>7641951</v>
      </c>
      <c r="E25" s="57">
        <v>136466197</v>
      </c>
      <c r="F25" s="32" t="s">
        <v>132</v>
      </c>
      <c r="G25" s="32" t="s">
        <v>117</v>
      </c>
      <c r="H25" s="32" t="s">
        <v>179</v>
      </c>
      <c r="I25" s="38">
        <f t="shared" si="6"/>
        <v>0.48249758143403088</v>
      </c>
      <c r="J25" s="38">
        <f t="shared" si="4"/>
        <v>0.4615035619406907</v>
      </c>
      <c r="K25" s="58">
        <f t="shared" si="5"/>
        <v>5.5998856625278419E-2</v>
      </c>
      <c r="L25" s="39">
        <f>'EP2016'!B$11</f>
        <v>0.47889999999999999</v>
      </c>
      <c r="M25" s="39">
        <f>'EP2016'!C$11</f>
        <v>0.4617</v>
      </c>
      <c r="N25" s="39">
        <f>'EP2016'!D$11</f>
        <v>5.9400000000000008E-2</v>
      </c>
      <c r="O25" s="39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</row>
    <row r="26" spans="1:33" ht="15.6" x14ac:dyDescent="0.3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</row>
    <row r="27" spans="1:33" ht="15.6" x14ac:dyDescent="0.3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</row>
    <row r="28" spans="1:33" ht="15.6" x14ac:dyDescent="0.3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</row>
    <row r="29" spans="1:33" ht="15.6" x14ac:dyDescent="0.3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</row>
    <row r="30" spans="1:33" ht="15.6" x14ac:dyDescent="0.3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</row>
    <row r="31" spans="1:33" ht="15.6" x14ac:dyDescent="0.3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</row>
    <row r="32" spans="1:33" ht="15.6" x14ac:dyDescent="0.3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</row>
    <row r="33" spans="1:33" ht="15.6" x14ac:dyDescent="0.3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</row>
    <row r="34" spans="1:33" ht="15.6" x14ac:dyDescent="0.3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</row>
    <row r="35" spans="1:33" ht="15.6" x14ac:dyDescent="0.3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</row>
    <row r="36" spans="1:33" ht="15.6" x14ac:dyDescent="0.3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</row>
    <row r="37" spans="1:33" ht="15.6" x14ac:dyDescent="0.3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</row>
    <row r="38" spans="1:33" ht="15.6" x14ac:dyDescent="0.3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</row>
    <row r="39" spans="1:33" ht="15.6" x14ac:dyDescent="0.3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</row>
    <row r="40" spans="1:33" ht="15.6" x14ac:dyDescent="0.3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</row>
    <row r="41" spans="1:33" ht="15.6" x14ac:dyDescent="0.3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</row>
    <row r="42" spans="1:33" ht="15.6" x14ac:dyDescent="0.3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</row>
    <row r="43" spans="1:33" ht="15.6" x14ac:dyDescent="0.3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</row>
    <row r="44" spans="1:33" ht="15.6" x14ac:dyDescent="0.3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</row>
    <row r="45" spans="1:33" ht="15.6" x14ac:dyDescent="0.3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</row>
    <row r="46" spans="1:33" ht="15.6" x14ac:dyDescent="0.3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</row>
    <row r="47" spans="1:33" ht="15.6" x14ac:dyDescent="0.3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</row>
    <row r="48" spans="1:33" ht="15.6" x14ac:dyDescent="0.3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</row>
    <row r="49" spans="1:33" ht="15.6" x14ac:dyDescent="0.3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</row>
    <row r="50" spans="1:33" ht="15.6" x14ac:dyDescent="0.3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</row>
    <row r="51" spans="1:33" ht="15.6" x14ac:dyDescent="0.3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</row>
  </sheetData>
  <mergeCells count="3">
    <mergeCell ref="B4:K6"/>
    <mergeCell ref="L4:N6"/>
    <mergeCell ref="O4:W6"/>
  </mergeCells>
  <pageMargins left="0.7" right="0.7" top="0.75" bottom="0.75" header="0.3" footer="0.3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workbookViewId="0"/>
  </sheetViews>
  <sheetFormatPr baseColWidth="10" defaultRowHeight="14.4" x14ac:dyDescent="0.3"/>
  <cols>
    <col min="1" max="1" width="16.6640625" customWidth="1"/>
  </cols>
  <sheetData>
    <row r="1" spans="1:9" ht="15.6" x14ac:dyDescent="0.3">
      <c r="A1" s="28" t="s">
        <v>216</v>
      </c>
      <c r="B1" s="28" t="s">
        <v>217</v>
      </c>
      <c r="C1" s="28"/>
      <c r="D1" s="28"/>
      <c r="E1" s="28"/>
      <c r="F1" s="28"/>
      <c r="G1" s="28"/>
      <c r="H1" s="28"/>
      <c r="I1" s="28"/>
    </row>
    <row r="2" spans="1:9" ht="15.6" x14ac:dyDescent="0.3">
      <c r="A2" s="28"/>
      <c r="B2" s="28"/>
      <c r="C2" s="28"/>
      <c r="D2" s="28"/>
      <c r="E2" s="28"/>
      <c r="F2" s="28"/>
      <c r="G2" s="28"/>
      <c r="H2" s="28"/>
      <c r="I2" s="28"/>
    </row>
    <row r="3" spans="1:9" ht="14.4" customHeight="1" x14ac:dyDescent="0.3">
      <c r="A3" s="105" t="s">
        <v>196</v>
      </c>
      <c r="B3" s="105"/>
      <c r="C3" s="105"/>
      <c r="D3" s="105"/>
      <c r="E3" s="105"/>
      <c r="F3" s="105"/>
      <c r="G3" s="28"/>
      <c r="H3" s="28"/>
      <c r="I3" s="28"/>
    </row>
    <row r="4" spans="1:9" ht="15.6" x14ac:dyDescent="0.3">
      <c r="A4" s="29"/>
      <c r="B4" s="29">
        <v>1948</v>
      </c>
      <c r="C4" s="29">
        <v>1952</v>
      </c>
      <c r="D4" s="29">
        <v>1956</v>
      </c>
      <c r="E4" s="29">
        <v>1960</v>
      </c>
      <c r="F4" s="29">
        <v>1964</v>
      </c>
      <c r="G4" s="28"/>
      <c r="H4" s="28"/>
      <c r="I4" s="28"/>
    </row>
    <row r="5" spans="1:9" ht="15.6" x14ac:dyDescent="0.3">
      <c r="A5" s="29" t="s">
        <v>197</v>
      </c>
      <c r="B5" s="29">
        <v>50</v>
      </c>
      <c r="C5" s="29">
        <v>45</v>
      </c>
      <c r="D5" s="29">
        <v>42</v>
      </c>
      <c r="E5" s="29">
        <v>50</v>
      </c>
      <c r="F5" s="29">
        <v>61</v>
      </c>
      <c r="G5" s="28"/>
      <c r="H5" s="28"/>
      <c r="I5" s="28"/>
    </row>
    <row r="6" spans="1:9" ht="15.6" x14ac:dyDescent="0.3">
      <c r="A6" s="104"/>
      <c r="B6" s="104"/>
      <c r="C6" s="104"/>
      <c r="D6" s="104"/>
      <c r="E6" s="104"/>
      <c r="F6" s="104"/>
      <c r="G6" s="28"/>
      <c r="H6" s="28"/>
      <c r="I6" s="28"/>
    </row>
    <row r="7" spans="1:9" ht="15.6" x14ac:dyDescent="0.3">
      <c r="A7" s="29" t="s">
        <v>3</v>
      </c>
      <c r="B7" s="29">
        <v>50</v>
      </c>
      <c r="C7" s="29">
        <v>43</v>
      </c>
      <c r="D7" s="29">
        <v>41</v>
      </c>
      <c r="E7" s="29">
        <v>49</v>
      </c>
      <c r="F7" s="29">
        <v>59</v>
      </c>
      <c r="G7" s="28"/>
      <c r="H7" s="28"/>
      <c r="I7" s="28"/>
    </row>
    <row r="8" spans="1:9" ht="15.6" x14ac:dyDescent="0.3">
      <c r="A8" s="29" t="s">
        <v>4</v>
      </c>
      <c r="B8" s="29">
        <v>50</v>
      </c>
      <c r="C8" s="29">
        <v>79</v>
      </c>
      <c r="D8" s="29">
        <v>61</v>
      </c>
      <c r="E8" s="29">
        <v>68</v>
      </c>
      <c r="F8" s="29">
        <v>94</v>
      </c>
      <c r="G8" s="28"/>
      <c r="H8" s="28"/>
      <c r="I8" s="28"/>
    </row>
    <row r="9" spans="1:9" ht="15.6" x14ac:dyDescent="0.3">
      <c r="A9" s="104"/>
      <c r="B9" s="104"/>
      <c r="C9" s="104"/>
      <c r="D9" s="104"/>
      <c r="E9" s="104"/>
      <c r="F9" s="104"/>
      <c r="G9" s="28"/>
      <c r="H9" s="28"/>
      <c r="I9" s="28"/>
    </row>
    <row r="10" spans="1:9" ht="15.6" x14ac:dyDescent="0.3">
      <c r="A10" s="29" t="s">
        <v>198</v>
      </c>
      <c r="B10" s="29">
        <v>22</v>
      </c>
      <c r="C10" s="29">
        <v>34</v>
      </c>
      <c r="D10" s="29">
        <v>31</v>
      </c>
      <c r="E10" s="29">
        <v>39</v>
      </c>
      <c r="F10" s="29">
        <v>52</v>
      </c>
      <c r="G10" s="28"/>
      <c r="H10" s="28"/>
      <c r="I10" s="28"/>
    </row>
    <row r="11" spans="1:9" ht="30" x14ac:dyDescent="0.3">
      <c r="A11" s="29" t="s">
        <v>199</v>
      </c>
      <c r="B11" s="29">
        <v>51</v>
      </c>
      <c r="C11" s="29">
        <v>45</v>
      </c>
      <c r="D11" s="29">
        <v>42</v>
      </c>
      <c r="E11" s="29">
        <v>52</v>
      </c>
      <c r="F11" s="29">
        <v>62</v>
      </c>
      <c r="G11" s="28"/>
      <c r="H11" s="28"/>
      <c r="I11" s="28"/>
    </row>
    <row r="12" spans="1:9" ht="45" x14ac:dyDescent="0.3">
      <c r="A12" s="29" t="s">
        <v>213</v>
      </c>
      <c r="B12" s="29">
        <v>64</v>
      </c>
      <c r="C12" s="29">
        <v>52</v>
      </c>
      <c r="D12" s="29">
        <v>50</v>
      </c>
      <c r="E12" s="29">
        <v>55</v>
      </c>
      <c r="F12" s="29">
        <v>66</v>
      </c>
      <c r="G12" s="28"/>
      <c r="H12" s="28"/>
      <c r="I12" s="28"/>
    </row>
    <row r="13" spans="1:9" ht="15.6" x14ac:dyDescent="0.3">
      <c r="A13" s="104"/>
      <c r="B13" s="104"/>
      <c r="C13" s="104"/>
      <c r="D13" s="104"/>
      <c r="E13" s="104"/>
      <c r="F13" s="104"/>
      <c r="G13" s="28"/>
      <c r="H13" s="28"/>
      <c r="I13" s="28"/>
    </row>
    <row r="14" spans="1:9" ht="30" x14ac:dyDescent="0.3">
      <c r="A14" s="29" t="s">
        <v>200</v>
      </c>
      <c r="B14" s="29">
        <v>19</v>
      </c>
      <c r="C14" s="29">
        <v>36</v>
      </c>
      <c r="D14" s="29">
        <v>32</v>
      </c>
      <c r="E14" s="29">
        <v>42</v>
      </c>
      <c r="F14" s="29">
        <v>54</v>
      </c>
      <c r="G14" s="28"/>
      <c r="H14" s="28"/>
      <c r="I14" s="28"/>
    </row>
    <row r="15" spans="1:9" ht="15.6" x14ac:dyDescent="0.3">
      <c r="A15" s="29" t="s">
        <v>201</v>
      </c>
      <c r="B15" s="29">
        <v>47</v>
      </c>
      <c r="C15" s="29">
        <v>40</v>
      </c>
      <c r="D15" s="29">
        <v>37</v>
      </c>
      <c r="E15" s="29">
        <v>48</v>
      </c>
      <c r="F15" s="29">
        <v>57</v>
      </c>
      <c r="G15" s="28"/>
      <c r="H15" s="28"/>
      <c r="I15" s="28"/>
    </row>
    <row r="16" spans="1:9" ht="15.6" x14ac:dyDescent="0.3">
      <c r="A16" s="29" t="s">
        <v>202</v>
      </c>
      <c r="B16" s="29">
        <v>66</v>
      </c>
      <c r="C16" s="29">
        <v>55</v>
      </c>
      <c r="D16" s="29">
        <v>50</v>
      </c>
      <c r="E16" s="29">
        <v>60</v>
      </c>
      <c r="F16" s="29">
        <v>71</v>
      </c>
      <c r="G16" s="28"/>
      <c r="H16" s="28"/>
      <c r="I16" s="28"/>
    </row>
    <row r="17" spans="1:9" ht="15.6" x14ac:dyDescent="0.3">
      <c r="A17" s="29" t="s">
        <v>203</v>
      </c>
      <c r="B17" s="29">
        <v>60</v>
      </c>
      <c r="C17" s="29">
        <v>33</v>
      </c>
      <c r="D17" s="29">
        <v>46</v>
      </c>
      <c r="E17" s="29">
        <v>48</v>
      </c>
      <c r="F17" s="29">
        <v>53</v>
      </c>
      <c r="G17" s="28"/>
      <c r="H17" s="28"/>
      <c r="I17" s="28"/>
    </row>
    <row r="18" spans="1:9" ht="15.6" x14ac:dyDescent="0.3">
      <c r="A18" s="104"/>
      <c r="B18" s="104"/>
      <c r="C18" s="104"/>
      <c r="D18" s="104"/>
      <c r="E18" s="104"/>
      <c r="F18" s="104"/>
      <c r="G18" s="28"/>
      <c r="H18" s="28"/>
      <c r="I18" s="28"/>
    </row>
    <row r="19" spans="1:9" ht="15.6" x14ac:dyDescent="0.3">
      <c r="A19" s="29" t="s">
        <v>204</v>
      </c>
      <c r="B19" s="29">
        <v>76</v>
      </c>
      <c r="C19" s="29"/>
      <c r="D19" s="29">
        <v>51</v>
      </c>
      <c r="E19" s="29">
        <v>62</v>
      </c>
      <c r="F19" s="29">
        <v>77</v>
      </c>
      <c r="G19" s="28"/>
      <c r="H19" s="28"/>
      <c r="I19" s="28"/>
    </row>
    <row r="20" spans="1:9" ht="15.6" x14ac:dyDescent="0.3">
      <c r="A20" s="29" t="s">
        <v>205</v>
      </c>
      <c r="B20" s="29">
        <v>42</v>
      </c>
      <c r="C20" s="29"/>
      <c r="D20" s="29">
        <v>35</v>
      </c>
      <c r="E20" s="29">
        <v>44</v>
      </c>
      <c r="F20" s="29">
        <v>56</v>
      </c>
      <c r="G20" s="28"/>
      <c r="H20" s="28"/>
      <c r="I20" s="28"/>
    </row>
    <row r="21" spans="1:9" ht="15.6" x14ac:dyDescent="0.3">
      <c r="A21" s="104"/>
      <c r="B21" s="104"/>
      <c r="C21" s="104"/>
      <c r="D21" s="104"/>
      <c r="E21" s="104"/>
      <c r="F21" s="104"/>
      <c r="G21" s="28"/>
      <c r="H21" s="28"/>
      <c r="I21" s="28"/>
    </row>
    <row r="22" spans="1:9" ht="15.6" x14ac:dyDescent="0.3">
      <c r="A22" s="29" t="s">
        <v>206</v>
      </c>
      <c r="B22" s="29">
        <v>43</v>
      </c>
      <c r="C22" s="29">
        <v>37</v>
      </c>
      <c r="D22" s="29">
        <v>37</v>
      </c>
      <c r="E22" s="29">
        <v>38</v>
      </c>
      <c r="F22" s="29">
        <v>55</v>
      </c>
      <c r="G22" s="28"/>
      <c r="H22" s="28"/>
      <c r="I22" s="28"/>
    </row>
    <row r="23" spans="1:9" ht="15.6" x14ac:dyDescent="0.3">
      <c r="A23" s="29" t="s">
        <v>44</v>
      </c>
      <c r="B23" s="29">
        <v>62</v>
      </c>
      <c r="C23" s="29">
        <v>56</v>
      </c>
      <c r="D23" s="29">
        <v>51</v>
      </c>
      <c r="E23" s="29">
        <v>78</v>
      </c>
      <c r="F23" s="29">
        <v>76</v>
      </c>
      <c r="G23" s="28"/>
      <c r="H23" s="28"/>
      <c r="I23" s="28"/>
    </row>
    <row r="24" spans="1:9" ht="15.6" x14ac:dyDescent="0.3">
      <c r="A24" s="104"/>
      <c r="B24" s="104"/>
      <c r="C24" s="104"/>
      <c r="D24" s="104"/>
      <c r="E24" s="104"/>
      <c r="F24" s="104"/>
      <c r="G24" s="28"/>
      <c r="H24" s="28"/>
      <c r="I24" s="28"/>
    </row>
    <row r="25" spans="1:9" ht="15.6" x14ac:dyDescent="0.3">
      <c r="A25" s="29" t="s">
        <v>36</v>
      </c>
      <c r="B25" s="29"/>
      <c r="C25" s="29">
        <v>8</v>
      </c>
      <c r="D25" s="29">
        <v>4</v>
      </c>
      <c r="E25" s="29">
        <v>5</v>
      </c>
      <c r="F25" s="29">
        <v>20</v>
      </c>
      <c r="G25" s="28"/>
      <c r="H25" s="28"/>
      <c r="I25" s="28"/>
    </row>
    <row r="26" spans="1:9" ht="15.6" x14ac:dyDescent="0.3">
      <c r="A26" s="29" t="s">
        <v>207</v>
      </c>
      <c r="B26" s="29"/>
      <c r="C26" s="29">
        <v>35</v>
      </c>
      <c r="D26" s="29">
        <v>30</v>
      </c>
      <c r="E26" s="29">
        <v>43</v>
      </c>
      <c r="F26" s="29">
        <v>56</v>
      </c>
      <c r="G26" s="28"/>
      <c r="H26" s="28"/>
      <c r="I26" s="28"/>
    </row>
    <row r="27" spans="1:9" ht="15.6" x14ac:dyDescent="0.3">
      <c r="A27" s="29" t="s">
        <v>35</v>
      </c>
      <c r="B27" s="29"/>
      <c r="C27" s="29">
        <v>77</v>
      </c>
      <c r="D27" s="29">
        <v>85</v>
      </c>
      <c r="E27" s="29">
        <v>84</v>
      </c>
      <c r="F27" s="29">
        <v>87</v>
      </c>
      <c r="G27" s="28"/>
      <c r="H27" s="28"/>
      <c r="I27" s="28"/>
    </row>
    <row r="28" spans="1:9" ht="15.6" x14ac:dyDescent="0.3">
      <c r="A28" s="104"/>
      <c r="B28" s="104"/>
      <c r="C28" s="104"/>
      <c r="D28" s="104"/>
      <c r="E28" s="104"/>
      <c r="F28" s="104"/>
      <c r="G28" s="28"/>
      <c r="H28" s="28"/>
      <c r="I28" s="28"/>
    </row>
    <row r="29" spans="1:9" ht="15.6" x14ac:dyDescent="0.3">
      <c r="A29" s="29" t="s">
        <v>208</v>
      </c>
      <c r="B29" s="29">
        <v>48</v>
      </c>
      <c r="C29" s="29">
        <v>45</v>
      </c>
      <c r="D29" s="29">
        <v>40</v>
      </c>
      <c r="E29" s="29">
        <v>53</v>
      </c>
      <c r="F29" s="29">
        <v>68</v>
      </c>
      <c r="G29" s="28"/>
      <c r="H29" s="28"/>
      <c r="I29" s="28"/>
    </row>
    <row r="30" spans="1:9" ht="15.6" x14ac:dyDescent="0.3">
      <c r="A30" s="29" t="s">
        <v>209</v>
      </c>
      <c r="B30" s="29">
        <v>50</v>
      </c>
      <c r="C30" s="29">
        <v>42</v>
      </c>
      <c r="D30" s="29">
        <v>41</v>
      </c>
      <c r="E30" s="29">
        <v>48</v>
      </c>
      <c r="F30" s="29">
        <v>61</v>
      </c>
      <c r="G30" s="28"/>
      <c r="H30" s="28"/>
      <c r="I30" s="28"/>
    </row>
    <row r="31" spans="1:9" ht="15.6" x14ac:dyDescent="0.3">
      <c r="A31" s="29" t="s">
        <v>210</v>
      </c>
      <c r="B31" s="29">
        <v>49</v>
      </c>
      <c r="C31" s="29">
        <v>42</v>
      </c>
      <c r="D31" s="29">
        <v>43</v>
      </c>
      <c r="E31" s="29">
        <v>49</v>
      </c>
      <c r="F31" s="29">
        <v>60</v>
      </c>
      <c r="G31" s="28"/>
      <c r="H31" s="28"/>
      <c r="I31" s="28"/>
    </row>
    <row r="32" spans="1:9" ht="15.6" x14ac:dyDescent="0.3">
      <c r="A32" s="29" t="s">
        <v>211</v>
      </c>
      <c r="B32" s="29" t="s">
        <v>212</v>
      </c>
      <c r="C32" s="29">
        <v>52</v>
      </c>
      <c r="D32" s="29">
        <v>49</v>
      </c>
      <c r="E32" s="29">
        <v>52</v>
      </c>
      <c r="F32" s="29">
        <v>52</v>
      </c>
      <c r="G32" s="28"/>
      <c r="H32" s="28"/>
      <c r="I32" s="28"/>
    </row>
    <row r="33" spans="1:9" ht="15.6" x14ac:dyDescent="0.3">
      <c r="A33" s="30"/>
      <c r="B33" s="28"/>
      <c r="C33" s="28"/>
      <c r="D33" s="28"/>
      <c r="E33" s="28"/>
      <c r="F33" s="28"/>
      <c r="G33" s="28"/>
      <c r="H33" s="28"/>
      <c r="I33" s="28"/>
    </row>
    <row r="34" spans="1:9" ht="15.6" x14ac:dyDescent="0.3">
      <c r="A34" s="30"/>
      <c r="B34" s="28"/>
      <c r="C34" s="28"/>
      <c r="D34" s="28"/>
      <c r="E34" s="28"/>
      <c r="F34" s="28"/>
      <c r="G34" s="28"/>
      <c r="H34" s="28"/>
      <c r="I34" s="28"/>
    </row>
    <row r="35" spans="1:9" ht="15.6" x14ac:dyDescent="0.3">
      <c r="A35" s="28"/>
      <c r="B35" s="28"/>
      <c r="C35" s="28"/>
      <c r="D35" s="28"/>
      <c r="E35" s="28"/>
      <c r="F35" s="28"/>
      <c r="G35" s="28"/>
      <c r="H35" s="28"/>
      <c r="I35" s="28"/>
    </row>
    <row r="36" spans="1:9" ht="15.6" x14ac:dyDescent="0.3">
      <c r="A36" s="28" t="s">
        <v>215</v>
      </c>
      <c r="B36" s="28"/>
      <c r="C36" s="28"/>
      <c r="D36" s="28"/>
      <c r="E36" s="28"/>
      <c r="F36" s="28"/>
      <c r="G36" s="28"/>
      <c r="H36" s="28"/>
      <c r="I36" s="28"/>
    </row>
    <row r="37" spans="1:9" ht="15.6" x14ac:dyDescent="0.3">
      <c r="A37" s="28" t="s">
        <v>214</v>
      </c>
      <c r="B37" s="28"/>
      <c r="C37" s="28"/>
      <c r="D37" s="28"/>
      <c r="E37" s="28"/>
      <c r="F37" s="28"/>
      <c r="G37" s="28"/>
      <c r="H37" s="28"/>
      <c r="I37" s="28"/>
    </row>
  </sheetData>
  <mergeCells count="8">
    <mergeCell ref="A24:F24"/>
    <mergeCell ref="A28:F28"/>
    <mergeCell ref="A3:F3"/>
    <mergeCell ref="A6:F6"/>
    <mergeCell ref="A9:F9"/>
    <mergeCell ref="A13:F13"/>
    <mergeCell ref="A18:F18"/>
    <mergeCell ref="A21:F2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6"/>
  <sheetViews>
    <sheetView zoomScale="150" zoomScaleNormal="150" zoomScalePageLayoutView="150" workbookViewId="0">
      <pane xSplit="1" ySplit="7" topLeftCell="B21" activePane="bottomRight" state="frozen"/>
      <selection pane="topRight" activeCell="B1" sqref="B1"/>
      <selection pane="bottomLeft" activeCell="A8" sqref="A8"/>
      <selection pane="bottomRight"/>
    </sheetView>
  </sheetViews>
  <sheetFormatPr baseColWidth="10" defaultRowHeight="14.4" x14ac:dyDescent="0.3"/>
  <cols>
    <col min="1" max="1" width="30.44140625" customWidth="1"/>
    <col min="4" max="4" width="12.33203125" bestFit="1" customWidth="1"/>
    <col min="16" max="16" width="14.44140625" customWidth="1"/>
    <col min="20" max="20" width="11.44140625" customWidth="1"/>
    <col min="21" max="21" width="13.6640625" customWidth="1"/>
    <col min="23" max="23" width="15.109375" customWidth="1"/>
    <col min="25" max="25" width="12.33203125" customWidth="1"/>
  </cols>
  <sheetData>
    <row r="1" spans="1:18" x14ac:dyDescent="0.3">
      <c r="A1" s="6" t="s">
        <v>143</v>
      </c>
    </row>
    <row r="2" spans="1:18" x14ac:dyDescent="0.3">
      <c r="A2" s="9" t="s">
        <v>120</v>
      </c>
    </row>
    <row r="3" spans="1:18" x14ac:dyDescent="0.3">
      <c r="A3" s="13" t="s">
        <v>142</v>
      </c>
    </row>
    <row r="4" spans="1:18" x14ac:dyDescent="0.3">
      <c r="A4" s="14" t="s">
        <v>145</v>
      </c>
    </row>
    <row r="5" spans="1:18" x14ac:dyDescent="0.3">
      <c r="A5" s="10" t="s">
        <v>144</v>
      </c>
    </row>
    <row r="6" spans="1:18" x14ac:dyDescent="0.3">
      <c r="A6" s="4"/>
      <c r="P6" s="22">
        <f>L12</f>
        <v>0.51111970024648934</v>
      </c>
      <c r="Q6" s="22">
        <f>M12</f>
        <v>0.48888029975351066</v>
      </c>
    </row>
    <row r="7" spans="1:18" x14ac:dyDescent="0.3">
      <c r="A7" s="4"/>
      <c r="B7" s="6" t="s">
        <v>157</v>
      </c>
      <c r="G7" s="6" t="s">
        <v>158</v>
      </c>
      <c r="L7" s="6" t="s">
        <v>159</v>
      </c>
      <c r="P7" s="6" t="s">
        <v>161</v>
      </c>
    </row>
    <row r="8" spans="1:18" x14ac:dyDescent="0.3">
      <c r="A8" s="6" t="s">
        <v>121</v>
      </c>
      <c r="B8" s="7" t="s">
        <v>116</v>
      </c>
      <c r="C8" s="7" t="s">
        <v>117</v>
      </c>
      <c r="D8" s="7" t="s">
        <v>7</v>
      </c>
      <c r="E8" s="7" t="s">
        <v>118</v>
      </c>
      <c r="G8" s="7" t="s">
        <v>116</v>
      </c>
      <c r="H8" s="7" t="s">
        <v>117</v>
      </c>
      <c r="I8" s="7" t="s">
        <v>7</v>
      </c>
      <c r="J8" s="7" t="s">
        <v>118</v>
      </c>
      <c r="L8" s="7" t="s">
        <v>116</v>
      </c>
      <c r="M8" s="7" t="s">
        <v>117</v>
      </c>
      <c r="N8" s="7" t="s">
        <v>118</v>
      </c>
      <c r="P8" s="7" t="s">
        <v>116</v>
      </c>
      <c r="Q8" s="7" t="s">
        <v>117</v>
      </c>
      <c r="R8" s="7" t="s">
        <v>118</v>
      </c>
    </row>
    <row r="9" spans="1:18" x14ac:dyDescent="0.3">
      <c r="A9" t="s">
        <v>0</v>
      </c>
      <c r="B9" s="3">
        <v>0.41</v>
      </c>
      <c r="C9" s="3">
        <v>0.52</v>
      </c>
      <c r="D9" s="3">
        <f>1-B9-C9</f>
        <v>7.0000000000000062E-2</v>
      </c>
      <c r="E9" s="3">
        <v>0.47</v>
      </c>
      <c r="G9" s="3">
        <v>0.41</v>
      </c>
      <c r="H9" s="3">
        <v>0.53</v>
      </c>
      <c r="I9" s="3">
        <f>1-G9-H9</f>
        <v>6.0000000000000053E-2</v>
      </c>
      <c r="J9" s="3">
        <v>0.48</v>
      </c>
      <c r="L9" s="3">
        <f>B9/($B9+$C9)</f>
        <v>0.44086021505376344</v>
      </c>
      <c r="M9" s="3">
        <f>C9/($B9+$C9)</f>
        <v>0.55913978494623662</v>
      </c>
      <c r="N9" s="3">
        <f>(1-D9)*E9/((1-D$11)*E$11)</f>
        <v>0.46470338082075263</v>
      </c>
      <c r="P9" s="3">
        <f>L9*P$6/L$11</f>
        <v>0.44257172669728712</v>
      </c>
      <c r="Q9" s="3">
        <f>1-P9</f>
        <v>0.55742827330271294</v>
      </c>
      <c r="R9" s="3">
        <f>N9</f>
        <v>0.46470338082075263</v>
      </c>
    </row>
    <row r="10" spans="1:18" x14ac:dyDescent="0.3">
      <c r="A10" t="s">
        <v>1</v>
      </c>
      <c r="B10" s="3">
        <v>0.54</v>
      </c>
      <c r="C10" s="3">
        <v>0.41</v>
      </c>
      <c r="D10" s="3">
        <f t="shared" ref="D10:D76" si="0">1-B10-C10</f>
        <v>4.9999999999999989E-2</v>
      </c>
      <c r="E10" s="3">
        <v>0.53</v>
      </c>
      <c r="G10" s="3">
        <v>0.54</v>
      </c>
      <c r="H10" s="3">
        <v>0.42</v>
      </c>
      <c r="I10" s="3">
        <f>1-G10-H10</f>
        <v>3.999999999999998E-2</v>
      </c>
      <c r="J10" s="3">
        <v>0.52</v>
      </c>
      <c r="L10" s="3">
        <f t="shared" ref="L10:L11" si="1">B10/($B10+$C10)</f>
        <v>0.56842105263157905</v>
      </c>
      <c r="M10" s="3">
        <f t="shared" ref="M10:M11" si="2">C10/($B10+$C10)</f>
        <v>0.43157894736842106</v>
      </c>
      <c r="N10" s="3">
        <f t="shared" ref="N10:N11" si="3">(1-D10)*E10/((1-D$11)*E$11)</f>
        <v>0.5352966191792472</v>
      </c>
      <c r="P10" s="3">
        <f>L10*P$6/L$11</f>
        <v>0.57062778214987842</v>
      </c>
      <c r="Q10" s="3">
        <f>1-P10</f>
        <v>0.42937221785012158</v>
      </c>
      <c r="R10" s="3">
        <f>N10</f>
        <v>0.5352966191792472</v>
      </c>
    </row>
    <row r="11" spans="1:18" x14ac:dyDescent="0.3">
      <c r="A11" t="s">
        <v>119</v>
      </c>
      <c r="B11" s="3">
        <f>$E9*B9+$E10*B10</f>
        <v>0.47889999999999999</v>
      </c>
      <c r="C11" s="3">
        <f>$E9*C9+$E10*C10</f>
        <v>0.4617</v>
      </c>
      <c r="D11" s="3">
        <f t="shared" si="0"/>
        <v>5.9400000000000008E-2</v>
      </c>
      <c r="E11" s="3">
        <f>E9+E10</f>
        <v>1</v>
      </c>
      <c r="G11" s="3">
        <f>$J9*G9+$J10*G10</f>
        <v>0.47760000000000002</v>
      </c>
      <c r="H11" s="3">
        <f>$J9*H9+$J10*H10</f>
        <v>0.4728</v>
      </c>
      <c r="I11" s="3">
        <f>1-G11-H11</f>
        <v>4.9599999999999977E-2</v>
      </c>
      <c r="J11" s="3">
        <f>J9+J10</f>
        <v>1</v>
      </c>
      <c r="L11" s="3">
        <f t="shared" si="1"/>
        <v>0.50914310014884112</v>
      </c>
      <c r="M11" s="3">
        <f t="shared" si="2"/>
        <v>0.49085689985115882</v>
      </c>
      <c r="N11" s="3">
        <f t="shared" si="3"/>
        <v>1</v>
      </c>
      <c r="P11" s="3">
        <f>R9*P9+R10*P10</f>
        <v>0.51111970024648934</v>
      </c>
      <c r="Q11" s="3">
        <f>1-P11</f>
        <v>0.48888029975351066</v>
      </c>
      <c r="R11" s="3">
        <f>N11</f>
        <v>1</v>
      </c>
    </row>
    <row r="12" spans="1:18" x14ac:dyDescent="0.3">
      <c r="A12" t="s">
        <v>146</v>
      </c>
      <c r="B12" s="3">
        <f>B13/$E13</f>
        <v>0.48249758143403088</v>
      </c>
      <c r="C12" s="3">
        <f t="shared" ref="C12:E12" si="4">C13/$E13</f>
        <v>0.4615035619406907</v>
      </c>
      <c r="D12" s="3">
        <f t="shared" si="4"/>
        <v>5.5998856625278419E-2</v>
      </c>
      <c r="E12" s="3">
        <f t="shared" si="4"/>
        <v>1</v>
      </c>
      <c r="G12" s="3">
        <f>G13/$E13</f>
        <v>0.48249758143403088</v>
      </c>
      <c r="H12" s="3">
        <f t="shared" ref="H12" si="5">H13/$E13</f>
        <v>0.4615035619406907</v>
      </c>
      <c r="I12" s="3">
        <f t="shared" ref="I12" si="6">I13/$E13</f>
        <v>5.5998856625278419E-2</v>
      </c>
      <c r="J12" s="3">
        <f t="shared" ref="J12" si="7">J13/$E13</f>
        <v>1</v>
      </c>
      <c r="L12" s="3">
        <f>L13/$N13</f>
        <v>0.51111970024648934</v>
      </c>
      <c r="M12" s="3">
        <f t="shared" ref="M12:N12" si="8">M13/$N13</f>
        <v>0.48888029975351066</v>
      </c>
      <c r="N12" s="3">
        <f t="shared" si="8"/>
        <v>1</v>
      </c>
      <c r="P12" s="3"/>
      <c r="Q12" s="3"/>
      <c r="R12" s="3"/>
    </row>
    <row r="13" spans="1:18" x14ac:dyDescent="0.3">
      <c r="B13" s="5">
        <v>65844610</v>
      </c>
      <c r="C13" s="5">
        <v>62979636</v>
      </c>
      <c r="D13" s="5">
        <f>E13-B13-C13</f>
        <v>7641951</v>
      </c>
      <c r="E13" s="5">
        <v>136466197</v>
      </c>
      <c r="G13" s="5">
        <v>65844610</v>
      </c>
      <c r="H13" s="5">
        <v>62979636</v>
      </c>
      <c r="I13" s="5">
        <f>J13-G13-H13</f>
        <v>7641951</v>
      </c>
      <c r="J13" s="5">
        <v>136466197</v>
      </c>
      <c r="L13" s="5">
        <v>65844610</v>
      </c>
      <c r="M13" s="5">
        <v>62979636</v>
      </c>
      <c r="N13" s="5">
        <f>L13+M13</f>
        <v>128824246</v>
      </c>
      <c r="P13" s="5"/>
      <c r="Q13" s="5"/>
      <c r="R13" s="5"/>
    </row>
    <row r="14" spans="1:18" x14ac:dyDescent="0.3">
      <c r="D14" s="3"/>
      <c r="I14" s="3"/>
    </row>
    <row r="15" spans="1:18" ht="15.6" x14ac:dyDescent="0.3">
      <c r="A15" s="2" t="s">
        <v>2</v>
      </c>
      <c r="B15" s="7" t="s">
        <v>116</v>
      </c>
      <c r="C15" s="7" t="s">
        <v>117</v>
      </c>
      <c r="D15" s="3" t="s">
        <v>7</v>
      </c>
      <c r="E15" s="7" t="s">
        <v>118</v>
      </c>
      <c r="G15" s="7" t="s">
        <v>116</v>
      </c>
      <c r="H15" s="7" t="s">
        <v>117</v>
      </c>
      <c r="I15" s="3" t="s">
        <v>7</v>
      </c>
      <c r="J15" s="7" t="s">
        <v>118</v>
      </c>
      <c r="L15" s="7" t="s">
        <v>116</v>
      </c>
      <c r="M15" s="7" t="s">
        <v>117</v>
      </c>
      <c r="N15" s="7" t="s">
        <v>118</v>
      </c>
      <c r="P15" s="7" t="s">
        <v>116</v>
      </c>
      <c r="Q15" s="7" t="s">
        <v>117</v>
      </c>
      <c r="R15" s="7" t="s">
        <v>118</v>
      </c>
    </row>
    <row r="16" spans="1:18" x14ac:dyDescent="0.3">
      <c r="A16" t="s">
        <v>3</v>
      </c>
      <c r="B16" s="3">
        <v>0.37</v>
      </c>
      <c r="C16" s="3">
        <v>0.56999999999999995</v>
      </c>
      <c r="D16" s="3">
        <f t="shared" si="0"/>
        <v>6.0000000000000053E-2</v>
      </c>
      <c r="E16" s="3">
        <v>0.70499999999999996</v>
      </c>
      <c r="G16" s="3">
        <v>0.37</v>
      </c>
      <c r="H16" s="3">
        <v>0.57999999999999996</v>
      </c>
      <c r="I16" s="3">
        <f>1-G16-H16</f>
        <v>5.0000000000000044E-2</v>
      </c>
      <c r="J16" s="3">
        <v>0.7</v>
      </c>
      <c r="L16" s="3">
        <f>B16/($B16+$C16)</f>
        <v>0.39361702127659576</v>
      </c>
      <c r="M16" s="3">
        <f>C16/($B16+$C16)</f>
        <v>0.60638297872340419</v>
      </c>
      <c r="N16" s="3">
        <f>(1-D16)*E16/((1-D$22)*E$22)</f>
        <v>0.70327921044253427</v>
      </c>
      <c r="P16" s="3">
        <f>L16*P$6/L$22</f>
        <v>0.39511674769327376</v>
      </c>
      <c r="Q16" s="3">
        <f t="shared" ref="Q16:Q22" si="9">1-P16</f>
        <v>0.60488325230672624</v>
      </c>
      <c r="R16" s="3">
        <f t="shared" ref="R16:R22" si="10">N16</f>
        <v>0.70327921044253427</v>
      </c>
    </row>
    <row r="17" spans="1:18" x14ac:dyDescent="0.3">
      <c r="A17" t="s">
        <v>160</v>
      </c>
      <c r="B17" s="3">
        <f>SUMPRODUCT(B18:B21,$E18:$E21)/SUM($E18:$E21)</f>
        <v>0.74220338983050838</v>
      </c>
      <c r="C17" s="3">
        <f t="shared" ref="C17:D17" si="11">SUMPRODUCT(C18:C21,$E18:$E21)/SUM($E18:$E21)</f>
        <v>0.20559322033898303</v>
      </c>
      <c r="D17" s="3">
        <f t="shared" si="11"/>
        <v>5.2203389830508436E-2</v>
      </c>
      <c r="E17" s="3">
        <f>E18+E19+E20+E21</f>
        <v>0.29500000000000004</v>
      </c>
      <c r="G17" s="3">
        <f>SUMPRODUCT(G18:G21,$J18:$J21)/SUM($J18:$J21)</f>
        <v>0.73300000000000021</v>
      </c>
      <c r="H17" s="3">
        <f t="shared" ref="H17:I17" si="12">SUMPRODUCT(H18:H21,$J18:$J21)/SUM($J18:$J21)</f>
        <v>0.21400000000000002</v>
      </c>
      <c r="I17" s="3">
        <f t="shared" si="12"/>
        <v>5.3000000000000005E-2</v>
      </c>
      <c r="J17" s="3">
        <f>J18+J19+J20+J21</f>
        <v>0.29999999999999993</v>
      </c>
      <c r="L17" s="3">
        <f>B17/($B17+$C17)</f>
        <v>0.7830829756795421</v>
      </c>
      <c r="M17" s="3">
        <f>C17/($B17+$C17)</f>
        <v>0.21691702432045779</v>
      </c>
      <c r="N17" s="3">
        <f>(1-D17)*E17/((1-D$22)*E$22)</f>
        <v>0.29672078955746589</v>
      </c>
      <c r="P17" s="3">
        <f t="shared" ref="P17:P21" si="13">L17*P$6/L$22</f>
        <v>0.7860666124675767</v>
      </c>
      <c r="Q17" s="3">
        <f t="shared" si="9"/>
        <v>0.2139333875324233</v>
      </c>
      <c r="R17" s="3">
        <f t="shared" si="10"/>
        <v>0.29672078955746589</v>
      </c>
    </row>
    <row r="18" spans="1:18" x14ac:dyDescent="0.3">
      <c r="A18" t="s">
        <v>4</v>
      </c>
      <c r="B18" s="3">
        <v>0.89</v>
      </c>
      <c r="C18" s="3">
        <v>0.08</v>
      </c>
      <c r="D18" s="3">
        <f t="shared" si="0"/>
        <v>2.9999999999999985E-2</v>
      </c>
      <c r="E18" s="3">
        <v>0.12</v>
      </c>
      <c r="G18" s="3">
        <v>0.88</v>
      </c>
      <c r="H18" s="3">
        <v>0.08</v>
      </c>
      <c r="I18" s="3">
        <f>1-G18-H18</f>
        <v>3.9999999999999994E-2</v>
      </c>
      <c r="J18" s="3">
        <v>0.12</v>
      </c>
      <c r="L18" s="3">
        <f t="shared" ref="L18:L22" si="14">B18/($B18+$C18)</f>
        <v>0.91752577319587636</v>
      </c>
      <c r="M18" s="3">
        <f t="shared" ref="M18:M22" si="15">C18/($B18+$C18)</f>
        <v>8.247422680412371E-2</v>
      </c>
      <c r="N18" s="3">
        <f t="shared" ref="N18:N22" si="16">(1-D18)*E18/((1-D$22)*E$22)</f>
        <v>0.12352753900031838</v>
      </c>
      <c r="P18" s="3">
        <f t="shared" si="13"/>
        <v>0.92102165260571978</v>
      </c>
      <c r="Q18" s="3">
        <f t="shared" si="9"/>
        <v>7.8978347394280224E-2</v>
      </c>
      <c r="R18" s="3">
        <f t="shared" si="10"/>
        <v>0.12352753900031838</v>
      </c>
    </row>
    <row r="19" spans="1:18" x14ac:dyDescent="0.3">
      <c r="A19" t="s">
        <v>5</v>
      </c>
      <c r="B19" s="3">
        <v>0.66</v>
      </c>
      <c r="C19" s="3">
        <v>0.28000000000000003</v>
      </c>
      <c r="D19" s="3">
        <f t="shared" si="0"/>
        <v>5.9999999999999942E-2</v>
      </c>
      <c r="E19" s="3">
        <v>0.11</v>
      </c>
      <c r="G19" s="3">
        <v>0.65</v>
      </c>
      <c r="H19" s="3">
        <v>0.28999999999999998</v>
      </c>
      <c r="I19" s="3">
        <f>1-G19-H19</f>
        <v>0.06</v>
      </c>
      <c r="J19" s="3">
        <v>0.11</v>
      </c>
      <c r="L19" s="3">
        <f t="shared" si="14"/>
        <v>0.7021276595744681</v>
      </c>
      <c r="M19" s="3">
        <f t="shared" si="15"/>
        <v>0.2978723404255319</v>
      </c>
      <c r="N19" s="3">
        <f t="shared" si="16"/>
        <v>0.10973150801231032</v>
      </c>
      <c r="P19" s="3">
        <f t="shared" si="13"/>
        <v>0.70480284723665043</v>
      </c>
      <c r="Q19" s="3">
        <f t="shared" si="9"/>
        <v>0.29519715276334957</v>
      </c>
      <c r="R19" s="3">
        <f t="shared" si="10"/>
        <v>0.10973150801231032</v>
      </c>
    </row>
    <row r="20" spans="1:18" x14ac:dyDescent="0.3">
      <c r="A20" t="s">
        <v>6</v>
      </c>
      <c r="B20" s="3">
        <v>0.65</v>
      </c>
      <c r="C20" s="3">
        <v>0.27</v>
      </c>
      <c r="D20" s="3">
        <f t="shared" si="0"/>
        <v>7.999999999999996E-2</v>
      </c>
      <c r="E20" s="3">
        <v>3.5000000000000003E-2</v>
      </c>
      <c r="G20" s="3">
        <v>0.65</v>
      </c>
      <c r="H20" s="3">
        <v>0.28999999999999998</v>
      </c>
      <c r="I20" s="3">
        <f>1-G20-H20</f>
        <v>0.06</v>
      </c>
      <c r="J20" s="3">
        <v>0.04</v>
      </c>
      <c r="L20" s="3">
        <f t="shared" si="14"/>
        <v>0.70652173913043481</v>
      </c>
      <c r="M20" s="3">
        <f t="shared" si="15"/>
        <v>0.29347826086956524</v>
      </c>
      <c r="N20" s="3">
        <f t="shared" si="16"/>
        <v>3.4171707524143065E-2</v>
      </c>
      <c r="P20" s="3">
        <f t="shared" si="13"/>
        <v>0.70921366874438974</v>
      </c>
      <c r="Q20" s="3">
        <f t="shared" si="9"/>
        <v>0.29078633125561026</v>
      </c>
      <c r="R20" s="3">
        <f t="shared" si="10"/>
        <v>3.4171707524143065E-2</v>
      </c>
    </row>
    <row r="21" spans="1:18" x14ac:dyDescent="0.3">
      <c r="A21" t="s">
        <v>7</v>
      </c>
      <c r="B21" s="3">
        <v>0.56000000000000005</v>
      </c>
      <c r="C21" s="3">
        <v>0.36</v>
      </c>
      <c r="D21" s="3">
        <f t="shared" si="0"/>
        <v>7.999999999999996E-2</v>
      </c>
      <c r="E21" s="3">
        <v>0.03</v>
      </c>
      <c r="G21" s="3">
        <v>0.56000000000000005</v>
      </c>
      <c r="H21" s="3">
        <v>0.37</v>
      </c>
      <c r="I21" s="3">
        <f>1-G21-H21</f>
        <v>6.9999999999999951E-2</v>
      </c>
      <c r="J21" s="3">
        <v>0.03</v>
      </c>
      <c r="L21" s="3">
        <f t="shared" si="14"/>
        <v>0.60869565217391308</v>
      </c>
      <c r="M21" s="3">
        <f t="shared" si="15"/>
        <v>0.39130434782608692</v>
      </c>
      <c r="N21" s="3">
        <f t="shared" si="16"/>
        <v>2.929003502069405E-2</v>
      </c>
      <c r="P21" s="3">
        <f t="shared" si="13"/>
        <v>0.61101485307208958</v>
      </c>
      <c r="Q21" s="3">
        <f t="shared" si="9"/>
        <v>0.38898514692791042</v>
      </c>
      <c r="R21" s="3">
        <f t="shared" si="10"/>
        <v>2.929003502069405E-2</v>
      </c>
    </row>
    <row r="22" spans="1:18" x14ac:dyDescent="0.3">
      <c r="A22" t="s">
        <v>119</v>
      </c>
      <c r="B22" s="3">
        <f>$E16*B16+$E18*B18+$E19*B19+$E20*B20+$E21*B21</f>
        <v>0.47979999999999995</v>
      </c>
      <c r="C22" s="3">
        <f>$E16*C16+$E18*C18+$E19*C19+$E20*C20+$E21*C21</f>
        <v>0.46249999999999991</v>
      </c>
      <c r="D22" s="3">
        <f t="shared" si="0"/>
        <v>5.7700000000000085E-2</v>
      </c>
      <c r="E22" s="3">
        <f>E16+E18+E19+E20+E21</f>
        <v>1</v>
      </c>
      <c r="G22" s="3">
        <f>$J16*G16+$J18*G18+$J19*G19+$J20*G20+$J21*G21</f>
        <v>0.47890000000000005</v>
      </c>
      <c r="H22" s="3">
        <f>$J16*H16+$J18*H18+$J19*H19+$J20*H20+$J21*H21</f>
        <v>0.47019999999999995</v>
      </c>
      <c r="I22" s="3">
        <f>1-G22-H22</f>
        <v>5.0899999999999945E-2</v>
      </c>
      <c r="J22" s="3">
        <f>J16+J18+J19+J20+J21</f>
        <v>1</v>
      </c>
      <c r="L22" s="3">
        <f t="shared" si="14"/>
        <v>0.50917966677278992</v>
      </c>
      <c r="M22" s="3">
        <f t="shared" si="15"/>
        <v>0.49082033322720997</v>
      </c>
      <c r="N22" s="3">
        <f t="shared" si="16"/>
        <v>1</v>
      </c>
      <c r="P22" s="3">
        <f>SUMPRODUCT(P16:P17,R16:R17)</f>
        <v>0.51111970024648956</v>
      </c>
      <c r="Q22" s="3">
        <f t="shared" si="9"/>
        <v>0.48888029975351044</v>
      </c>
      <c r="R22" s="3">
        <f t="shared" si="10"/>
        <v>1</v>
      </c>
    </row>
    <row r="23" spans="1:18" x14ac:dyDescent="0.3">
      <c r="A23" t="s">
        <v>226</v>
      </c>
      <c r="B23" s="3">
        <f>SUMPRODUCT(B19:B21,$E19:$E21)/SUM($E19:$E21)</f>
        <v>0.64085714285714279</v>
      </c>
      <c r="C23" s="3">
        <f>SUMPRODUCT(C19:C21,$E19:$E21)/SUM($E19:$E21)</f>
        <v>0.2917142857142857</v>
      </c>
      <c r="D23" s="3"/>
      <c r="I23" s="3"/>
    </row>
    <row r="24" spans="1:18" x14ac:dyDescent="0.3">
      <c r="B24" s="3"/>
      <c r="C24" s="3"/>
      <c r="D24" s="3"/>
      <c r="I24" s="3"/>
    </row>
    <row r="25" spans="1:18" ht="15.6" x14ac:dyDescent="0.3">
      <c r="A25" s="2" t="s">
        <v>8</v>
      </c>
      <c r="B25" s="7" t="s">
        <v>116</v>
      </c>
      <c r="C25" s="7" t="s">
        <v>117</v>
      </c>
      <c r="D25" s="3" t="s">
        <v>7</v>
      </c>
      <c r="E25" s="7" t="s">
        <v>118</v>
      </c>
      <c r="G25" s="7" t="s">
        <v>116</v>
      </c>
      <c r="H25" s="7" t="s">
        <v>117</v>
      </c>
      <c r="I25" s="3" t="s">
        <v>7</v>
      </c>
      <c r="J25" s="7" t="s">
        <v>118</v>
      </c>
      <c r="L25" s="7" t="s">
        <v>116</v>
      </c>
      <c r="M25" s="7" t="s">
        <v>117</v>
      </c>
      <c r="N25" s="7" t="s">
        <v>118</v>
      </c>
      <c r="P25" s="7" t="s">
        <v>116</v>
      </c>
      <c r="Q25" s="7" t="s">
        <v>117</v>
      </c>
      <c r="R25" s="7" t="s">
        <v>118</v>
      </c>
    </row>
    <row r="26" spans="1:18" x14ac:dyDescent="0.3">
      <c r="A26" t="s">
        <v>9</v>
      </c>
      <c r="B26" s="3">
        <v>0.55000000000000004</v>
      </c>
      <c r="C26" s="3">
        <v>0.36</v>
      </c>
      <c r="D26" s="3">
        <f t="shared" si="0"/>
        <v>8.9999999999999969E-2</v>
      </c>
      <c r="E26" s="11">
        <v>0.19</v>
      </c>
      <c r="G26" s="3">
        <v>0.55000000000000004</v>
      </c>
      <c r="H26" s="3">
        <v>0.37</v>
      </c>
      <c r="I26" s="3">
        <f>1-G26-H26</f>
        <v>7.999999999999996E-2</v>
      </c>
      <c r="J26" s="8">
        <v>0.19500000000000001</v>
      </c>
      <c r="L26" s="3">
        <f>B26/($B26+$C26)</f>
        <v>0.60439560439560447</v>
      </c>
      <c r="M26" s="3">
        <f>C26/($B26+$C26)</f>
        <v>0.39560439560439559</v>
      </c>
      <c r="N26" s="3">
        <f>(1-D26)*E26/((1-D$30)*E$30)</f>
        <v>0.1835261649506422</v>
      </c>
      <c r="P26" s="3">
        <f>L26*P$6/L$30</f>
        <v>0.60631691456323189</v>
      </c>
      <c r="Q26" s="3">
        <f t="shared" ref="Q26:Q30" si="17">1-P26</f>
        <v>0.39368308543676811</v>
      </c>
      <c r="R26" s="3">
        <f t="shared" ref="R26:R30" si="18">N26</f>
        <v>0.1835261649506422</v>
      </c>
    </row>
    <row r="27" spans="1:18" x14ac:dyDescent="0.3">
      <c r="A27" t="s">
        <v>10</v>
      </c>
      <c r="B27" s="3">
        <v>0.51</v>
      </c>
      <c r="C27" s="3">
        <v>0.41</v>
      </c>
      <c r="D27" s="3">
        <f t="shared" si="0"/>
        <v>8.0000000000000016E-2</v>
      </c>
      <c r="E27" s="3">
        <v>0.25</v>
      </c>
      <c r="G27" s="3">
        <v>0.5</v>
      </c>
      <c r="H27" s="3">
        <v>0.42</v>
      </c>
      <c r="I27" s="3">
        <f>1-G27-H27</f>
        <v>8.0000000000000016E-2</v>
      </c>
      <c r="J27" s="3">
        <v>0.25</v>
      </c>
      <c r="L27" s="3">
        <f t="shared" ref="L27:L30" si="19">B27/($B27+$C27)</f>
        <v>0.55434782608695654</v>
      </c>
      <c r="M27" s="3">
        <f t="shared" ref="M27:M30" si="20">C27/($B27+$C27)</f>
        <v>0.44565217391304346</v>
      </c>
      <c r="N27" s="3">
        <f t="shared" ref="N27:N30" si="21">(1-D27)*E27/((1-D$30)*E$30)</f>
        <v>0.2441354420974419</v>
      </c>
      <c r="P27" s="3">
        <f t="shared" ref="P27:P29" si="22">L27*P$6/L$30</f>
        <v>0.55611003962212624</v>
      </c>
      <c r="Q27" s="3">
        <f t="shared" si="17"/>
        <v>0.44388996037787376</v>
      </c>
      <c r="R27" s="3">
        <f t="shared" si="18"/>
        <v>0.2441354420974419</v>
      </c>
    </row>
    <row r="28" spans="1:18" x14ac:dyDescent="0.3">
      <c r="A28" t="s">
        <v>11</v>
      </c>
      <c r="B28" s="3">
        <v>0.44</v>
      </c>
      <c r="C28" s="3">
        <v>0.52</v>
      </c>
      <c r="D28" s="3">
        <f t="shared" si="0"/>
        <v>4.0000000000000036E-2</v>
      </c>
      <c r="E28" s="3">
        <v>0.4</v>
      </c>
      <c r="G28" s="3">
        <v>0.44</v>
      </c>
      <c r="H28" s="3">
        <v>0.53</v>
      </c>
      <c r="I28" s="3">
        <f>1-G28-H28</f>
        <v>3.0000000000000027E-2</v>
      </c>
      <c r="J28" s="3">
        <v>0.4</v>
      </c>
      <c r="L28" s="3">
        <f t="shared" si="19"/>
        <v>0.45833333333333337</v>
      </c>
      <c r="M28" s="3">
        <f t="shared" si="20"/>
        <v>0.54166666666666674</v>
      </c>
      <c r="N28" s="3">
        <f t="shared" si="21"/>
        <v>0.40760004245833781</v>
      </c>
      <c r="P28" s="3">
        <f t="shared" si="22"/>
        <v>0.45979032687711752</v>
      </c>
      <c r="Q28" s="3">
        <f t="shared" si="17"/>
        <v>0.54020967312288248</v>
      </c>
      <c r="R28" s="3">
        <f t="shared" si="18"/>
        <v>0.40760004245833781</v>
      </c>
    </row>
    <row r="29" spans="1:18" x14ac:dyDescent="0.3">
      <c r="A29" t="s">
        <v>12</v>
      </c>
      <c r="B29" s="3">
        <v>0.45</v>
      </c>
      <c r="C29" s="3">
        <v>0.52</v>
      </c>
      <c r="D29" s="3">
        <f t="shared" si="0"/>
        <v>3.0000000000000027E-2</v>
      </c>
      <c r="E29" s="11">
        <v>0.16</v>
      </c>
      <c r="G29" s="3">
        <v>0.45</v>
      </c>
      <c r="H29" s="3">
        <v>0.53</v>
      </c>
      <c r="I29" s="3">
        <f>1-G29-H29</f>
        <v>2.0000000000000018E-2</v>
      </c>
      <c r="J29" s="8">
        <v>0.155</v>
      </c>
      <c r="L29" s="3">
        <f t="shared" si="19"/>
        <v>0.46391752577319589</v>
      </c>
      <c r="M29" s="3">
        <f t="shared" si="20"/>
        <v>0.53608247422680411</v>
      </c>
      <c r="N29" s="3">
        <f t="shared" si="21"/>
        <v>0.16473835049357818</v>
      </c>
      <c r="P29" s="3">
        <f t="shared" si="22"/>
        <v>0.46539227087843194</v>
      </c>
      <c r="Q29" s="3">
        <f t="shared" si="17"/>
        <v>0.53460772912156806</v>
      </c>
      <c r="R29" s="3">
        <f t="shared" si="18"/>
        <v>0.16473835049357818</v>
      </c>
    </row>
    <row r="30" spans="1:18" x14ac:dyDescent="0.3">
      <c r="A30" t="s">
        <v>119</v>
      </c>
      <c r="B30" s="3">
        <f>$E26*B26+$E27*B27+$E28*B28+$E29*B29</f>
        <v>0.48000000000000004</v>
      </c>
      <c r="C30" s="3">
        <f>$E26*C26+$E27*C27+$E28*C28+$E29*C29</f>
        <v>0.46210000000000001</v>
      </c>
      <c r="D30" s="3">
        <f t="shared" si="0"/>
        <v>5.7900000000000007E-2</v>
      </c>
      <c r="E30" s="3">
        <f>E26+E27+E28+E29</f>
        <v>1</v>
      </c>
      <c r="G30" s="3">
        <f>$J26*G26+$J27*G27+$J28*G28+$J29*G29</f>
        <v>0.47799999999999998</v>
      </c>
      <c r="H30" s="3">
        <f>$J26*H26+$J27*H27+$J28*H28+$J29*H29</f>
        <v>0.4713</v>
      </c>
      <c r="I30" s="3">
        <f>1-G30-H30</f>
        <v>5.0700000000000023E-2</v>
      </c>
      <c r="J30" s="3">
        <f>J26+J27+J28+J29</f>
        <v>1</v>
      </c>
      <c r="L30" s="3">
        <f t="shared" si="19"/>
        <v>0.50950005307292223</v>
      </c>
      <c r="M30" s="3">
        <f t="shared" si="20"/>
        <v>0.49049994692707777</v>
      </c>
      <c r="N30" s="3">
        <f t="shared" si="21"/>
        <v>1</v>
      </c>
      <c r="P30" s="3">
        <f>SUMPRODUCT(P26:P29,R26:R29)</f>
        <v>0.51111970024648945</v>
      </c>
      <c r="Q30" s="3">
        <f t="shared" si="17"/>
        <v>0.48888029975351055</v>
      </c>
      <c r="R30" s="3">
        <f t="shared" si="18"/>
        <v>1</v>
      </c>
    </row>
    <row r="31" spans="1:18" x14ac:dyDescent="0.3">
      <c r="D31" s="3"/>
      <c r="I31" s="3"/>
    </row>
    <row r="32" spans="1:18" ht="15.6" x14ac:dyDescent="0.3">
      <c r="A32" s="2" t="s">
        <v>13</v>
      </c>
      <c r="B32" s="7" t="s">
        <v>116</v>
      </c>
      <c r="C32" s="7" t="s">
        <v>117</v>
      </c>
      <c r="D32" s="3" t="s">
        <v>7</v>
      </c>
      <c r="E32" s="7" t="s">
        <v>118</v>
      </c>
      <c r="G32" s="7" t="s">
        <v>116</v>
      </c>
      <c r="H32" s="7" t="s">
        <v>117</v>
      </c>
      <c r="I32" s="3" t="s">
        <v>7</v>
      </c>
      <c r="J32" s="7" t="s">
        <v>118</v>
      </c>
      <c r="L32" s="7" t="s">
        <v>116</v>
      </c>
      <c r="M32" s="7" t="s">
        <v>117</v>
      </c>
      <c r="N32" s="7" t="s">
        <v>118</v>
      </c>
      <c r="P32" s="7" t="s">
        <v>116</v>
      </c>
      <c r="Q32" s="7" t="s">
        <v>117</v>
      </c>
      <c r="R32" s="7" t="s">
        <v>118</v>
      </c>
    </row>
    <row r="33" spans="1:25" x14ac:dyDescent="0.3">
      <c r="A33" t="s">
        <v>14</v>
      </c>
      <c r="B33" s="3">
        <v>0.46</v>
      </c>
      <c r="C33" s="3">
        <v>0.51</v>
      </c>
      <c r="D33" s="3">
        <f t="shared" si="0"/>
        <v>3.0000000000000027E-2</v>
      </c>
      <c r="E33" s="3">
        <v>0.18</v>
      </c>
      <c r="G33" s="3">
        <v>0.45</v>
      </c>
      <c r="H33" s="3">
        <v>0.51</v>
      </c>
      <c r="I33" s="3">
        <f>1-G33-H33</f>
        <v>4.0000000000000036E-2</v>
      </c>
      <c r="J33" s="3">
        <v>0.18</v>
      </c>
      <c r="L33" s="3">
        <f>B33/($B33+$C33)</f>
        <v>0.47422680412371138</v>
      </c>
      <c r="M33" s="3">
        <f>C33/($B33+$C33)</f>
        <v>0.52577319587628868</v>
      </c>
      <c r="N33" s="3">
        <f>(1-D33)*E33/((1-D$37)*E$37)</f>
        <v>0.18495762711864402</v>
      </c>
      <c r="P33" s="3">
        <f>L33*P$6/L$37</f>
        <v>0.47511006831831087</v>
      </c>
      <c r="Q33" s="3">
        <f t="shared" ref="Q33:Q37" si="23">1-P33</f>
        <v>0.52488993168168907</v>
      </c>
      <c r="R33" s="3">
        <f t="shared" ref="R33:R37" si="24">N33</f>
        <v>0.18495762711864402</v>
      </c>
    </row>
    <row r="34" spans="1:25" x14ac:dyDescent="0.3">
      <c r="A34" t="s">
        <v>15</v>
      </c>
      <c r="B34" s="3">
        <v>0.43</v>
      </c>
      <c r="C34" s="3">
        <v>0.51</v>
      </c>
      <c r="D34" s="3">
        <f t="shared" si="0"/>
        <v>6.0000000000000053E-2</v>
      </c>
      <c r="E34" s="3">
        <v>0.32</v>
      </c>
      <c r="G34" s="3">
        <v>0.43</v>
      </c>
      <c r="H34" s="3">
        <v>0.52</v>
      </c>
      <c r="I34" s="3">
        <f>1-G34-H34</f>
        <v>5.0000000000000044E-2</v>
      </c>
      <c r="J34" s="3">
        <v>0.32</v>
      </c>
      <c r="L34" s="3">
        <f t="shared" ref="L34:L37" si="25">B34/($B34+$C34)</f>
        <v>0.45744680851063829</v>
      </c>
      <c r="M34" s="3">
        <f t="shared" ref="M34:M37" si="26">C34/($B34+$C34)</f>
        <v>0.54255319148936176</v>
      </c>
      <c r="N34" s="3">
        <f t="shared" ref="N34:N37" si="27">(1-D34)*E34/((1-D$37)*E$37)</f>
        <v>0.31864406779661014</v>
      </c>
      <c r="P34" s="3">
        <f t="shared" ref="P34:P36" si="28">L34*P$6/L$37</f>
        <v>0.45829881936995248</v>
      </c>
      <c r="Q34" s="3">
        <f t="shared" si="23"/>
        <v>0.54170118063004757</v>
      </c>
      <c r="R34" s="3">
        <f t="shared" si="24"/>
        <v>0.31864406779661014</v>
      </c>
    </row>
    <row r="35" spans="1:25" x14ac:dyDescent="0.3">
      <c r="A35" t="s">
        <v>16</v>
      </c>
      <c r="B35" s="3">
        <v>0.49</v>
      </c>
      <c r="C35" s="3">
        <v>0.44</v>
      </c>
      <c r="D35" s="3">
        <f t="shared" si="0"/>
        <v>7.0000000000000007E-2</v>
      </c>
      <c r="E35" s="3">
        <v>0.32</v>
      </c>
      <c r="G35" s="3">
        <v>0.49</v>
      </c>
      <c r="H35" s="3">
        <v>0.45</v>
      </c>
      <c r="I35" s="3">
        <f>1-G35-H35</f>
        <v>0.06</v>
      </c>
      <c r="J35" s="3">
        <v>0.32</v>
      </c>
      <c r="L35" s="3">
        <f t="shared" si="25"/>
        <v>0.5268817204301075</v>
      </c>
      <c r="M35" s="3">
        <f t="shared" si="26"/>
        <v>0.4731182795698925</v>
      </c>
      <c r="N35" s="3">
        <f t="shared" si="27"/>
        <v>0.31525423728813556</v>
      </c>
      <c r="P35" s="3">
        <f t="shared" si="28"/>
        <v>0.52786305626856744</v>
      </c>
      <c r="Q35" s="3">
        <f t="shared" si="23"/>
        <v>0.47213694373143256</v>
      </c>
      <c r="R35" s="3">
        <f t="shared" si="24"/>
        <v>0.31525423728813556</v>
      </c>
    </row>
    <row r="36" spans="1:25" x14ac:dyDescent="0.3">
      <c r="A36" t="s">
        <v>17</v>
      </c>
      <c r="B36" s="3">
        <v>0.57999999999999996</v>
      </c>
      <c r="C36" s="3">
        <v>0.37</v>
      </c>
      <c r="D36" s="3">
        <f t="shared" si="0"/>
        <v>5.0000000000000044E-2</v>
      </c>
      <c r="E36" s="3">
        <v>0.18</v>
      </c>
      <c r="G36" s="3">
        <v>0.57999999999999996</v>
      </c>
      <c r="H36" s="3">
        <v>0.37</v>
      </c>
      <c r="I36" s="3">
        <f>1-G36-H36</f>
        <v>5.0000000000000044E-2</v>
      </c>
      <c r="J36" s="3">
        <v>0.18</v>
      </c>
      <c r="L36" s="3">
        <f t="shared" si="25"/>
        <v>0.61052631578947369</v>
      </c>
      <c r="M36" s="3">
        <f t="shared" si="26"/>
        <v>0.38947368421052631</v>
      </c>
      <c r="N36" s="3">
        <f t="shared" si="27"/>
        <v>0.18114406779661013</v>
      </c>
      <c r="P36" s="3">
        <f t="shared" si="28"/>
        <v>0.61166344264503814</v>
      </c>
      <c r="Q36" s="3">
        <f t="shared" si="23"/>
        <v>0.38833655735496186</v>
      </c>
      <c r="R36" s="3">
        <f t="shared" si="24"/>
        <v>0.18114406779661013</v>
      </c>
    </row>
    <row r="37" spans="1:25" x14ac:dyDescent="0.3">
      <c r="A37" t="s">
        <v>119</v>
      </c>
      <c r="B37" s="3">
        <f>$E33*B33+$E34*B34+$E35*B35+$E36*B36</f>
        <v>0.48159999999999997</v>
      </c>
      <c r="C37" s="3">
        <f>$E33*C33+$E34*C34+$E35*C35+$E36*C36</f>
        <v>0.46240000000000003</v>
      </c>
      <c r="D37" s="3">
        <f t="shared" si="0"/>
        <v>5.5999999999999939E-2</v>
      </c>
      <c r="E37" s="3">
        <f>E33+E34+E35+E36</f>
        <v>1</v>
      </c>
      <c r="G37" s="3">
        <f>$J33*G33+$J34*G34+$J35*G35+$J36*G36</f>
        <v>0.4798</v>
      </c>
      <c r="H37" s="3">
        <f>$J33*H33+$J34*H34+$J35*H35+$J36*H36</f>
        <v>0.46879999999999999</v>
      </c>
      <c r="I37" s="3">
        <f>1-G37-H37</f>
        <v>5.1400000000000001E-2</v>
      </c>
      <c r="J37" s="3">
        <f>J33+J34+J35+J36</f>
        <v>1</v>
      </c>
      <c r="L37" s="3">
        <f t="shared" si="25"/>
        <v>0.51016949152542368</v>
      </c>
      <c r="M37" s="3">
        <f t="shared" si="26"/>
        <v>0.48983050847457632</v>
      </c>
      <c r="N37" s="3">
        <f t="shared" si="27"/>
        <v>1</v>
      </c>
      <c r="P37" s="3">
        <f>SUMPRODUCT(P33:P36,R33:R36)</f>
        <v>0.51111970024648934</v>
      </c>
      <c r="Q37" s="3">
        <f t="shared" si="23"/>
        <v>0.48888029975351066</v>
      </c>
      <c r="R37" s="3">
        <f t="shared" si="24"/>
        <v>1</v>
      </c>
    </row>
    <row r="38" spans="1:25" x14ac:dyDescent="0.3">
      <c r="B38" s="3"/>
      <c r="C38" s="3"/>
      <c r="D38" s="3"/>
      <c r="E38" s="3"/>
      <c r="G38" s="3"/>
      <c r="H38" s="3"/>
      <c r="I38" s="3"/>
      <c r="J38" s="3"/>
      <c r="L38" s="3"/>
      <c r="M38" s="3"/>
      <c r="N38" s="3"/>
      <c r="P38" s="3"/>
      <c r="Q38" s="3"/>
      <c r="R38" s="3"/>
    </row>
    <row r="39" spans="1:25" x14ac:dyDescent="0.3">
      <c r="D39" s="3"/>
      <c r="I39" s="3"/>
    </row>
    <row r="40" spans="1:25" ht="15.6" x14ac:dyDescent="0.3">
      <c r="A40" s="2" t="s">
        <v>18</v>
      </c>
      <c r="B40" s="7" t="s">
        <v>116</v>
      </c>
      <c r="C40" s="7" t="s">
        <v>117</v>
      </c>
      <c r="D40" s="3" t="s">
        <v>7</v>
      </c>
      <c r="E40" s="7" t="s">
        <v>118</v>
      </c>
      <c r="G40" s="7" t="s">
        <v>116</v>
      </c>
      <c r="H40" s="7" t="s">
        <v>117</v>
      </c>
      <c r="I40" s="3" t="s">
        <v>7</v>
      </c>
      <c r="J40" s="7" t="s">
        <v>118</v>
      </c>
      <c r="L40" s="7" t="s">
        <v>116</v>
      </c>
      <c r="M40" s="7" t="s">
        <v>117</v>
      </c>
      <c r="N40" s="7" t="s">
        <v>118</v>
      </c>
      <c r="P40" s="7" t="s">
        <v>116</v>
      </c>
      <c r="Q40" s="7" t="s">
        <v>117</v>
      </c>
      <c r="R40" s="7" t="s">
        <v>118</v>
      </c>
    </row>
    <row r="41" spans="1:25" x14ac:dyDescent="0.3">
      <c r="A41" t="s">
        <v>19</v>
      </c>
      <c r="B41" s="3">
        <v>0.45</v>
      </c>
      <c r="C41" s="3">
        <v>0.48</v>
      </c>
      <c r="D41" s="3">
        <f t="shared" si="0"/>
        <v>7.0000000000000062E-2</v>
      </c>
      <c r="E41" s="11">
        <v>0.37</v>
      </c>
      <c r="G41" s="3">
        <v>0.45</v>
      </c>
      <c r="H41" s="3">
        <v>0.49</v>
      </c>
      <c r="I41" s="3">
        <f>1-G41-H41</f>
        <v>6.0000000000000053E-2</v>
      </c>
      <c r="J41" s="8">
        <v>0.36499999999999999</v>
      </c>
      <c r="L41" s="3">
        <f>B41/($B41+$C41)</f>
        <v>0.48387096774193555</v>
      </c>
      <c r="M41" s="3">
        <f>C41/($B41+$C41)</f>
        <v>0.5161290322580645</v>
      </c>
      <c r="N41" s="3">
        <f>(1-D41)*E41/((1-D$45)*E$45)</f>
        <v>0.36493795736557427</v>
      </c>
      <c r="P41" s="3">
        <f>L41*P$6/L$45</f>
        <v>0.48551788737121448</v>
      </c>
      <c r="Q41" s="3">
        <f t="shared" ref="Q41:Q45" si="29">1-P41</f>
        <v>0.51448211262878552</v>
      </c>
      <c r="R41" s="3">
        <f t="shared" ref="R41:R45" si="30">N41</f>
        <v>0.36493795736557427</v>
      </c>
    </row>
    <row r="42" spans="1:25" x14ac:dyDescent="0.3">
      <c r="A42" t="s">
        <v>20</v>
      </c>
      <c r="B42" s="3">
        <v>0.28999999999999998</v>
      </c>
      <c r="C42" s="3">
        <v>0.66</v>
      </c>
      <c r="D42" s="3">
        <f t="shared" si="0"/>
        <v>4.9999999999999933E-2</v>
      </c>
      <c r="E42" s="11">
        <v>0.34</v>
      </c>
      <c r="G42" s="3">
        <v>0.28000000000000003</v>
      </c>
      <c r="H42" s="3">
        <v>0.67</v>
      </c>
      <c r="I42" s="3">
        <f>1-G42-H42</f>
        <v>4.9999999999999933E-2</v>
      </c>
      <c r="J42" s="8">
        <v>0.33500000000000002</v>
      </c>
      <c r="L42" s="3">
        <f t="shared" ref="L42:L45" si="31">B42/($B42+$C42)</f>
        <v>0.30526315789473685</v>
      </c>
      <c r="M42" s="3">
        <f t="shared" ref="M42:M45" si="32">C42/($B42+$C42)</f>
        <v>0.69473684210526321</v>
      </c>
      <c r="N42" s="3">
        <f t="shared" ref="N42:N45" si="33">(1-D42)*E42/((1-D$45)*E$45)</f>
        <v>0.34256018665818228</v>
      </c>
      <c r="P42" s="3">
        <f t="shared" ref="P42:P44" si="34">L42*P$6/L$45</f>
        <v>0.30630216192752396</v>
      </c>
      <c r="Q42" s="3">
        <f t="shared" si="29"/>
        <v>0.69369783807247609</v>
      </c>
      <c r="R42" s="3">
        <f t="shared" si="30"/>
        <v>0.34256018665818228</v>
      </c>
    </row>
    <row r="43" spans="1:25" x14ac:dyDescent="0.3">
      <c r="A43" t="s">
        <v>21</v>
      </c>
      <c r="B43" s="3">
        <v>0.72</v>
      </c>
      <c r="C43" s="3">
        <v>0.22</v>
      </c>
      <c r="D43" s="3">
        <f t="shared" si="0"/>
        <v>6.0000000000000026E-2</v>
      </c>
      <c r="E43" s="11">
        <v>0.13</v>
      </c>
      <c r="G43" s="3">
        <v>0.71</v>
      </c>
      <c r="H43" s="3">
        <v>0.23</v>
      </c>
      <c r="I43" s="3">
        <f>1-G43-H43</f>
        <v>6.0000000000000026E-2</v>
      </c>
      <c r="J43" s="8">
        <v>0.13500000000000001</v>
      </c>
      <c r="L43" s="3">
        <f t="shared" si="31"/>
        <v>0.76595744680851063</v>
      </c>
      <c r="M43" s="3">
        <f t="shared" si="32"/>
        <v>0.23404255319148937</v>
      </c>
      <c r="N43" s="3">
        <f t="shared" si="33"/>
        <v>0.12960016968925656</v>
      </c>
      <c r="P43" s="3">
        <f t="shared" si="34"/>
        <v>0.76856448554081591</v>
      </c>
      <c r="Q43" s="3">
        <f t="shared" si="29"/>
        <v>0.23143551445918409</v>
      </c>
      <c r="R43" s="3">
        <f t="shared" si="30"/>
        <v>0.12960016968925656</v>
      </c>
    </row>
    <row r="44" spans="1:25" x14ac:dyDescent="0.3">
      <c r="A44" t="s">
        <v>22</v>
      </c>
      <c r="B44" s="3">
        <v>0.76</v>
      </c>
      <c r="C44" s="3">
        <v>0.2</v>
      </c>
      <c r="D44" s="3">
        <f t="shared" si="0"/>
        <v>3.999999999999998E-2</v>
      </c>
      <c r="E44" s="11">
        <v>0.16</v>
      </c>
      <c r="G44" s="3">
        <v>0.75</v>
      </c>
      <c r="H44" s="3">
        <v>0.2</v>
      </c>
      <c r="I44" s="3">
        <f>1-G44-H44</f>
        <v>4.9999999999999989E-2</v>
      </c>
      <c r="J44" s="8">
        <v>0.16500000000000001</v>
      </c>
      <c r="L44" s="3">
        <f t="shared" si="31"/>
        <v>0.79166666666666674</v>
      </c>
      <c r="M44" s="3">
        <f t="shared" si="32"/>
        <v>0.20833333333333334</v>
      </c>
      <c r="N44" s="3">
        <f t="shared" si="33"/>
        <v>0.16290168628698695</v>
      </c>
      <c r="P44" s="3">
        <f t="shared" si="34"/>
        <v>0.79436121017123695</v>
      </c>
      <c r="Q44" s="3">
        <f t="shared" si="29"/>
        <v>0.20563878982876305</v>
      </c>
      <c r="R44" s="3">
        <f t="shared" si="30"/>
        <v>0.16290168628698695</v>
      </c>
    </row>
    <row r="45" spans="1:25" x14ac:dyDescent="0.3">
      <c r="A45" t="s">
        <v>119</v>
      </c>
      <c r="B45" s="3">
        <f>$E41*B41+$E42*B42+$E43*B43+$E44*B44</f>
        <v>0.4803</v>
      </c>
      <c r="C45" s="3">
        <f>$E41*C41+$E42*C42+$E43*C43+$E44*C44</f>
        <v>0.46260000000000001</v>
      </c>
      <c r="D45" s="3">
        <f t="shared" si="0"/>
        <v>5.710000000000004E-2</v>
      </c>
      <c r="E45" s="3">
        <f>E41+E42+E43+E44</f>
        <v>1</v>
      </c>
      <c r="G45" s="3">
        <f>$J41*G41+$J42*G42+$J43*G43+$J44*G44</f>
        <v>0.47765000000000002</v>
      </c>
      <c r="H45" s="3">
        <f>$J41*H41+$J42*H42+$J43*H43+$J44*H44</f>
        <v>0.46735000000000004</v>
      </c>
      <c r="I45" s="3">
        <f>1-G45-H45</f>
        <v>5.4999999999999938E-2</v>
      </c>
      <c r="J45" s="3">
        <f>J41+J42+J43+J44</f>
        <v>1</v>
      </c>
      <c r="L45" s="3">
        <f t="shared" si="31"/>
        <v>0.5093859370028635</v>
      </c>
      <c r="M45" s="3">
        <f t="shared" si="32"/>
        <v>0.49061406299713645</v>
      </c>
      <c r="N45" s="3">
        <f t="shared" si="33"/>
        <v>1</v>
      </c>
      <c r="P45" s="3">
        <f>SUMPRODUCT(P41:P44,R41:R44)</f>
        <v>0.51111970024648934</v>
      </c>
      <c r="Q45" s="3">
        <f t="shared" si="29"/>
        <v>0.48888029975351066</v>
      </c>
      <c r="R45" s="3">
        <f t="shared" si="30"/>
        <v>1</v>
      </c>
      <c r="S45" s="23" t="s">
        <v>170</v>
      </c>
    </row>
    <row r="46" spans="1:25" x14ac:dyDescent="0.3">
      <c r="B46" s="3"/>
      <c r="C46" s="3"/>
      <c r="D46" s="3"/>
      <c r="E46" s="3"/>
      <c r="G46" s="3"/>
      <c r="H46" s="3"/>
      <c r="I46" s="3"/>
      <c r="J46" s="3"/>
      <c r="L46" s="3"/>
      <c r="M46" s="3"/>
      <c r="N46" s="3"/>
      <c r="P46" s="3"/>
      <c r="Q46" s="3"/>
      <c r="R46" s="3"/>
      <c r="T46" s="23" t="s">
        <v>162</v>
      </c>
      <c r="U46" s="23"/>
      <c r="V46" s="23"/>
      <c r="W46" s="23" t="s">
        <v>163</v>
      </c>
      <c r="X46" s="23"/>
      <c r="Y46" s="23"/>
    </row>
    <row r="47" spans="1:25" ht="15.6" x14ac:dyDescent="0.3">
      <c r="A47" s="2" t="s">
        <v>23</v>
      </c>
      <c r="B47" s="7" t="s">
        <v>116</v>
      </c>
      <c r="C47" s="7" t="s">
        <v>117</v>
      </c>
      <c r="D47" s="3" t="s">
        <v>7</v>
      </c>
      <c r="E47" s="7" t="s">
        <v>118</v>
      </c>
      <c r="G47" s="7" t="s">
        <v>116</v>
      </c>
      <c r="H47" s="7" t="s">
        <v>117</v>
      </c>
      <c r="I47" s="3" t="s">
        <v>7</v>
      </c>
      <c r="J47" s="7" t="s">
        <v>118</v>
      </c>
      <c r="L47" s="7" t="s">
        <v>116</v>
      </c>
      <c r="M47" s="7" t="s">
        <v>117</v>
      </c>
      <c r="N47" s="7" t="s">
        <v>118</v>
      </c>
      <c r="P47" s="7" t="s">
        <v>116</v>
      </c>
      <c r="Q47" s="7" t="s">
        <v>117</v>
      </c>
      <c r="R47" s="7" t="s">
        <v>118</v>
      </c>
      <c r="S47" s="23" t="s">
        <v>164</v>
      </c>
      <c r="T47" s="25" t="s">
        <v>116</v>
      </c>
      <c r="U47" s="24" t="s">
        <v>117</v>
      </c>
      <c r="V47" s="24" t="s">
        <v>118</v>
      </c>
      <c r="W47" s="25" t="s">
        <v>116</v>
      </c>
      <c r="X47" s="24" t="s">
        <v>117</v>
      </c>
      <c r="Y47" s="24" t="s">
        <v>118</v>
      </c>
    </row>
    <row r="48" spans="1:25" x14ac:dyDescent="0.3">
      <c r="A48" t="s">
        <v>24</v>
      </c>
      <c r="B48" s="3">
        <v>0.53</v>
      </c>
      <c r="C48" s="3">
        <v>0.4</v>
      </c>
      <c r="D48" s="3">
        <f t="shared" si="0"/>
        <v>6.9999999999999951E-2</v>
      </c>
      <c r="E48" s="3">
        <v>0.17</v>
      </c>
      <c r="G48" s="3">
        <v>0.53</v>
      </c>
      <c r="H48" s="3">
        <v>0.41</v>
      </c>
      <c r="I48" s="3">
        <f t="shared" ref="I48:I54" si="35">1-G48-H48</f>
        <v>0.06</v>
      </c>
      <c r="J48" s="3">
        <v>0.17</v>
      </c>
      <c r="L48" s="3">
        <f>B48/($B48+$C48)</f>
        <v>0.56989247311827962</v>
      </c>
      <c r="M48" s="3">
        <f>C48/($B48+$C48)</f>
        <v>0.43010752688172044</v>
      </c>
      <c r="N48" s="3">
        <f>(1-D48)*E48/((1-D$54)*E$54)</f>
        <v>0.16794136392606757</v>
      </c>
      <c r="P48" s="3">
        <f>L48*P$6/L$54</f>
        <v>0.56318354982340313</v>
      </c>
      <c r="Q48" s="3">
        <f t="shared" ref="Q48:Q54" si="36">1-P48</f>
        <v>0.43681645017659687</v>
      </c>
      <c r="R48" s="3">
        <f t="shared" ref="R48:R54" si="37">N48</f>
        <v>0.16794136392606757</v>
      </c>
      <c r="S48" s="8">
        <v>0.5</v>
      </c>
      <c r="T48" s="26">
        <f>1-U48</f>
        <v>0.28000000000000003</v>
      </c>
      <c r="U48" s="8">
        <v>0.72</v>
      </c>
      <c r="V48" s="8">
        <f>(1-S48)*R48</f>
        <v>8.3970681963033783E-2</v>
      </c>
      <c r="W48" s="26">
        <f>(P48*R48-T48*V48)/Y48</f>
        <v>0.84636709964680634</v>
      </c>
      <c r="X48" s="8">
        <f>1-W48</f>
        <v>0.15363290035319366</v>
      </c>
      <c r="Y48" s="8">
        <f>S48*R48</f>
        <v>8.3970681963033783E-2</v>
      </c>
    </row>
    <row r="49" spans="1:25" x14ac:dyDescent="0.3">
      <c r="A49" t="s">
        <v>25</v>
      </c>
      <c r="B49" s="3">
        <v>0.52</v>
      </c>
      <c r="C49" s="3">
        <v>0.41</v>
      </c>
      <c r="D49" s="3">
        <f t="shared" si="0"/>
        <v>7.0000000000000007E-2</v>
      </c>
      <c r="E49" s="3">
        <v>0.19</v>
      </c>
      <c r="G49" s="3">
        <v>0.51</v>
      </c>
      <c r="H49" s="3">
        <v>0.42</v>
      </c>
      <c r="I49" s="3">
        <f t="shared" si="35"/>
        <v>7.0000000000000007E-2</v>
      </c>
      <c r="J49" s="3">
        <v>0.19</v>
      </c>
      <c r="L49" s="3">
        <f t="shared" ref="L49:L54" si="38">B49/($B49+$C49)</f>
        <v>0.55913978494623662</v>
      </c>
      <c r="M49" s="3">
        <f t="shared" ref="M49:M54" si="39">C49/($B49+$C49)</f>
        <v>0.44086021505376344</v>
      </c>
      <c r="N49" s="3">
        <f t="shared" ref="N49:N54" si="40">(1-D49)*E49/((1-D$54)*E$54)</f>
        <v>0.18769917144678139</v>
      </c>
      <c r="P49" s="3">
        <f t="shared" ref="P49:P53" si="41">L49*P$6/L$54</f>
        <v>0.55255744510975402</v>
      </c>
      <c r="Q49" s="3">
        <f t="shared" si="36"/>
        <v>0.44744255489024598</v>
      </c>
      <c r="R49" s="3">
        <f t="shared" si="37"/>
        <v>0.18769917144678139</v>
      </c>
      <c r="S49" s="8">
        <v>0.4</v>
      </c>
      <c r="T49" s="26">
        <f t="shared" ref="T49:T54" si="42">1-U49</f>
        <v>0.35</v>
      </c>
      <c r="U49" s="8">
        <v>0.65</v>
      </c>
      <c r="V49" s="8">
        <f t="shared" ref="V49:V53" si="43">(1-S49)*R49</f>
        <v>0.11261950286806882</v>
      </c>
      <c r="W49" s="26">
        <f t="shared" ref="W49:W53" si="44">(P49*R49-T49*V49)/Y49</f>
        <v>0.85639361277438497</v>
      </c>
      <c r="X49" s="8">
        <f t="shared" ref="X49:X53" si="45">1-W49</f>
        <v>0.14360638722561503</v>
      </c>
      <c r="Y49" s="8">
        <f t="shared" ref="Y49:Y53" si="46">S49*R49</f>
        <v>7.5079668578712566E-2</v>
      </c>
    </row>
    <row r="50" spans="1:25" x14ac:dyDescent="0.3">
      <c r="A50" t="s">
        <v>26</v>
      </c>
      <c r="B50" s="3">
        <v>0.46</v>
      </c>
      <c r="C50" s="3">
        <v>0.49</v>
      </c>
      <c r="D50" s="3">
        <f t="shared" si="0"/>
        <v>5.0000000000000044E-2</v>
      </c>
      <c r="E50" s="3">
        <v>0.3</v>
      </c>
      <c r="G50" s="3">
        <v>0.46</v>
      </c>
      <c r="H50" s="3">
        <v>0.5</v>
      </c>
      <c r="I50" s="3">
        <f t="shared" si="35"/>
        <v>4.0000000000000036E-2</v>
      </c>
      <c r="J50" s="8">
        <v>0.3</v>
      </c>
      <c r="L50" s="3">
        <f t="shared" si="38"/>
        <v>0.48421052631578954</v>
      </c>
      <c r="M50" s="3">
        <f t="shared" si="39"/>
        <v>0.51578947368421058</v>
      </c>
      <c r="N50" s="3">
        <f t="shared" si="40"/>
        <v>0.30274059910771189</v>
      </c>
      <c r="P50" s="3">
        <f t="shared" si="41"/>
        <v>0.4785102733156939</v>
      </c>
      <c r="Q50" s="3">
        <f t="shared" si="36"/>
        <v>0.52148972668430615</v>
      </c>
      <c r="R50" s="3">
        <f t="shared" si="37"/>
        <v>0.30274059910771189</v>
      </c>
      <c r="S50" s="8">
        <v>0.3</v>
      </c>
      <c r="T50" s="26">
        <f t="shared" si="42"/>
        <v>0.37</v>
      </c>
      <c r="U50" s="8">
        <v>0.63</v>
      </c>
      <c r="V50" s="8">
        <f t="shared" si="43"/>
        <v>0.21191841937539832</v>
      </c>
      <c r="W50" s="26">
        <f t="shared" si="44"/>
        <v>0.73170091105231305</v>
      </c>
      <c r="X50" s="8">
        <f t="shared" si="45"/>
        <v>0.26829908894768695</v>
      </c>
      <c r="Y50" s="8">
        <f t="shared" si="46"/>
        <v>9.082217973231356E-2</v>
      </c>
    </row>
    <row r="51" spans="1:25" x14ac:dyDescent="0.3">
      <c r="A51" t="s">
        <v>27</v>
      </c>
      <c r="B51" s="3">
        <v>0.47</v>
      </c>
      <c r="C51" s="3">
        <v>0.48</v>
      </c>
      <c r="D51" s="3">
        <f t="shared" si="0"/>
        <v>5.0000000000000044E-2</v>
      </c>
      <c r="E51" s="11">
        <v>0.24</v>
      </c>
      <c r="G51" s="3">
        <v>0.47</v>
      </c>
      <c r="H51" s="3">
        <v>0.48</v>
      </c>
      <c r="I51" s="3">
        <f t="shared" si="35"/>
        <v>5.0000000000000044E-2</v>
      </c>
      <c r="J51" s="11">
        <v>0.24</v>
      </c>
      <c r="L51" s="3">
        <f t="shared" si="38"/>
        <v>0.49473684210526314</v>
      </c>
      <c r="M51" s="3">
        <f t="shared" si="39"/>
        <v>0.50526315789473686</v>
      </c>
      <c r="N51" s="3">
        <f t="shared" si="40"/>
        <v>0.24219247928616952</v>
      </c>
      <c r="P51" s="3">
        <f t="shared" si="41"/>
        <v>0.48891267056168708</v>
      </c>
      <c r="Q51" s="3">
        <f t="shared" si="36"/>
        <v>0.51108732943831292</v>
      </c>
      <c r="R51" s="3">
        <f t="shared" si="37"/>
        <v>0.24219247928616952</v>
      </c>
      <c r="S51" s="8">
        <v>0.15</v>
      </c>
      <c r="T51" s="26">
        <f t="shared" si="42"/>
        <v>0.44999999999999996</v>
      </c>
      <c r="U51" s="8">
        <v>0.55000000000000004</v>
      </c>
      <c r="V51" s="8">
        <f t="shared" si="43"/>
        <v>0.20586360739324408</v>
      </c>
      <c r="W51" s="26">
        <f t="shared" si="44"/>
        <v>0.70941780374458085</v>
      </c>
      <c r="X51" s="8">
        <f t="shared" si="45"/>
        <v>0.29058219625541915</v>
      </c>
      <c r="Y51" s="8">
        <f t="shared" si="46"/>
        <v>3.6328871892925427E-2</v>
      </c>
    </row>
    <row r="52" spans="1:25" x14ac:dyDescent="0.3">
      <c r="A52" t="s">
        <v>28</v>
      </c>
      <c r="B52" s="3">
        <v>0.49</v>
      </c>
      <c r="C52" s="3">
        <v>0.47</v>
      </c>
      <c r="D52" s="3">
        <f t="shared" si="0"/>
        <v>4.0000000000000036E-2</v>
      </c>
      <c r="E52" s="11">
        <v>0.04</v>
      </c>
      <c r="G52" s="3">
        <v>0.48</v>
      </c>
      <c r="H52" s="3">
        <v>0.49</v>
      </c>
      <c r="I52" s="3">
        <f t="shared" si="35"/>
        <v>3.0000000000000027E-2</v>
      </c>
      <c r="J52" s="11">
        <v>0.04</v>
      </c>
      <c r="L52" s="3">
        <f t="shared" si="38"/>
        <v>0.51041666666666663</v>
      </c>
      <c r="M52" s="3">
        <f t="shared" si="39"/>
        <v>0.48958333333333331</v>
      </c>
      <c r="N52" s="3">
        <f t="shared" si="40"/>
        <v>4.0790312300828552E-2</v>
      </c>
      <c r="P52" s="3">
        <f t="shared" si="41"/>
        <v>0.50440790812603142</v>
      </c>
      <c r="Q52" s="3">
        <f t="shared" si="36"/>
        <v>0.49559209187396858</v>
      </c>
      <c r="R52" s="3">
        <f t="shared" si="37"/>
        <v>4.0790312300828552E-2</v>
      </c>
      <c r="S52" s="8">
        <f>(R17-SUMPRODUCT(R48:R51,S48:S51))/(R52+R53)</f>
        <v>0.10580076163887148</v>
      </c>
      <c r="T52" s="26">
        <f t="shared" si="42"/>
        <v>0.49</v>
      </c>
      <c r="U52" s="8">
        <v>0.51</v>
      </c>
      <c r="V52" s="8">
        <f t="shared" si="43"/>
        <v>3.6474666191913467E-2</v>
      </c>
      <c r="W52" s="26">
        <f t="shared" si="44"/>
        <v>0.62617962576876085</v>
      </c>
      <c r="X52" s="8">
        <f t="shared" si="45"/>
        <v>0.37382037423123915</v>
      </c>
      <c r="Y52" s="8">
        <f t="shared" si="46"/>
        <v>4.315646108915089E-3</v>
      </c>
    </row>
    <row r="53" spans="1:25" x14ac:dyDescent="0.3">
      <c r="A53" t="s">
        <v>29</v>
      </c>
      <c r="B53" s="3">
        <v>0.46</v>
      </c>
      <c r="C53" s="3">
        <v>0.46</v>
      </c>
      <c r="D53" s="3">
        <f t="shared" si="0"/>
        <v>8.0000000000000016E-2</v>
      </c>
      <c r="E53" s="11">
        <v>0.06</v>
      </c>
      <c r="G53" s="3">
        <v>0.46</v>
      </c>
      <c r="H53" s="3">
        <v>0.48</v>
      </c>
      <c r="I53" s="3">
        <f t="shared" si="35"/>
        <v>6.0000000000000053E-2</v>
      </c>
      <c r="J53" s="11">
        <v>0.06</v>
      </c>
      <c r="L53" s="3">
        <f t="shared" si="38"/>
        <v>0.5</v>
      </c>
      <c r="M53" s="3">
        <f t="shared" si="39"/>
        <v>0.5</v>
      </c>
      <c r="N53" s="3">
        <f t="shared" si="40"/>
        <v>5.8636073932441038E-2</v>
      </c>
      <c r="P53" s="3">
        <f t="shared" si="41"/>
        <v>0.49411386918468381</v>
      </c>
      <c r="Q53" s="3">
        <f t="shared" si="36"/>
        <v>0.50588613081531619</v>
      </c>
      <c r="R53" s="3">
        <f t="shared" si="37"/>
        <v>5.8636073932441038E-2</v>
      </c>
      <c r="S53" s="8">
        <f>S52</f>
        <v>0.10580076163887148</v>
      </c>
      <c r="T53" s="26">
        <f t="shared" si="42"/>
        <v>0.49</v>
      </c>
      <c r="U53" s="8">
        <v>0.51</v>
      </c>
      <c r="V53" s="8">
        <f t="shared" si="43"/>
        <v>5.2432332650875602E-2</v>
      </c>
      <c r="W53" s="26">
        <f t="shared" si="44"/>
        <v>0.52888317173675559</v>
      </c>
      <c r="X53" s="8">
        <f t="shared" si="45"/>
        <v>0.47111682826324441</v>
      </c>
      <c r="Y53" s="8">
        <f t="shared" si="46"/>
        <v>6.2037412815654398E-3</v>
      </c>
    </row>
    <row r="54" spans="1:25" x14ac:dyDescent="0.3">
      <c r="A54" t="s">
        <v>119</v>
      </c>
      <c r="B54" s="3">
        <f>$E48*B48+$E49*B49+$E50*B50+$E51*B51+$E52*B52+$E53*B53</f>
        <v>0.4869</v>
      </c>
      <c r="C54" s="3">
        <f>$E48*C48+$E49*C49+$E50*C50+$E51*C51+$E52*C52+$E53*C53</f>
        <v>0.45450000000000002</v>
      </c>
      <c r="D54" s="3">
        <f t="shared" si="0"/>
        <v>5.8599999999999985E-2</v>
      </c>
      <c r="E54" s="3">
        <f>E48+E49+E50+E51+E52+E53</f>
        <v>1</v>
      </c>
      <c r="G54" s="3">
        <f>$J48*G48+$J49*G49+$J50*G50+$J51*G51+$J52*G52+$J53*G53</f>
        <v>0.48459999999999998</v>
      </c>
      <c r="H54" s="3">
        <f>$J48*H48+$J49*H49+$J50*H50+$J51*H51+$J52*H52+$J53*H53</f>
        <v>0.46309999999999996</v>
      </c>
      <c r="I54" s="3">
        <f t="shared" si="35"/>
        <v>5.2300000000000124E-2</v>
      </c>
      <c r="J54" s="3">
        <f>J48+J49+J50+J51+J52+J53</f>
        <v>1</v>
      </c>
      <c r="L54" s="3">
        <f t="shared" si="38"/>
        <v>0.517208413001912</v>
      </c>
      <c r="M54" s="3">
        <f t="shared" si="39"/>
        <v>0.48279158699808794</v>
      </c>
      <c r="N54" s="3">
        <f t="shared" si="40"/>
        <v>1</v>
      </c>
      <c r="P54" s="3">
        <f>SUMPRODUCT(P48:P53,R48:R53)</f>
        <v>0.51111970024648945</v>
      </c>
      <c r="Q54" s="3">
        <f t="shared" si="36"/>
        <v>0.48888029975351055</v>
      </c>
      <c r="R54" s="3">
        <f t="shared" si="37"/>
        <v>1</v>
      </c>
      <c r="S54" s="8">
        <f>SUMPRODUCT(S48:S53,R48:R53)</f>
        <v>0.29672078955746589</v>
      </c>
      <c r="T54" s="26">
        <f t="shared" si="42"/>
        <v>0.39463911453838685</v>
      </c>
      <c r="U54" s="8">
        <f>SUMPRODUCT(U48:U53,V48:V53)/V54</f>
        <v>0.60536088546161315</v>
      </c>
      <c r="V54" s="8">
        <f>SUM(V48:V53)</f>
        <v>0.70327921044253405</v>
      </c>
      <c r="W54" s="26">
        <f>SUMPRODUCT(W48:W53,Y48:Y53)/Y54</f>
        <v>0.78719868504176704</v>
      </c>
      <c r="X54" s="8">
        <f>1-W54</f>
        <v>0.21280131495823296</v>
      </c>
      <c r="Y54" s="8">
        <f>SUM(Y48:Y53)</f>
        <v>0.29672078955746589</v>
      </c>
    </row>
    <row r="55" spans="1:25" x14ac:dyDescent="0.3">
      <c r="B55" s="3"/>
      <c r="C55" s="3"/>
      <c r="D55" s="3"/>
      <c r="E55" s="3"/>
      <c r="G55" s="3"/>
      <c r="H55" s="3"/>
      <c r="I55" s="3"/>
      <c r="J55" s="3"/>
      <c r="L55" s="3"/>
      <c r="M55" s="3"/>
      <c r="N55" s="3"/>
      <c r="P55" s="3"/>
      <c r="Q55" s="3"/>
      <c r="R55" s="3"/>
    </row>
    <row r="56" spans="1:25" ht="15.6" x14ac:dyDescent="0.3">
      <c r="A56" s="2" t="s">
        <v>30</v>
      </c>
      <c r="B56" s="7" t="s">
        <v>116</v>
      </c>
      <c r="C56" s="7" t="s">
        <v>117</v>
      </c>
      <c r="D56" s="3" t="s">
        <v>7</v>
      </c>
      <c r="E56" s="7" t="s">
        <v>118</v>
      </c>
      <c r="G56" s="7" t="s">
        <v>116</v>
      </c>
      <c r="H56" s="7" t="s">
        <v>117</v>
      </c>
      <c r="I56" s="3" t="s">
        <v>7</v>
      </c>
      <c r="J56" s="7" t="s">
        <v>118</v>
      </c>
      <c r="L56" s="7" t="s">
        <v>116</v>
      </c>
      <c r="M56" s="7" t="s">
        <v>117</v>
      </c>
      <c r="N56" s="7" t="s">
        <v>118</v>
      </c>
      <c r="P56" s="7" t="s">
        <v>116</v>
      </c>
      <c r="Q56" s="7" t="s">
        <v>117</v>
      </c>
      <c r="R56" s="7" t="s">
        <v>118</v>
      </c>
    </row>
    <row r="57" spans="1:25" x14ac:dyDescent="0.3">
      <c r="A57" t="s">
        <v>31</v>
      </c>
      <c r="B57" s="3">
        <v>0.6</v>
      </c>
      <c r="C57" s="3">
        <v>0.34</v>
      </c>
      <c r="D57" s="3">
        <f t="shared" si="0"/>
        <v>0.06</v>
      </c>
      <c r="E57" s="3">
        <v>0.34</v>
      </c>
      <c r="G57" s="3">
        <v>0.59</v>
      </c>
      <c r="H57" s="3">
        <v>0.35</v>
      </c>
      <c r="I57" s="3">
        <f>1-G57-H57</f>
        <v>6.0000000000000053E-2</v>
      </c>
      <c r="J57" s="3">
        <v>0.34</v>
      </c>
      <c r="L57" s="3">
        <f>B57/($B57+$C57)</f>
        <v>0.63829787234042556</v>
      </c>
      <c r="M57" s="3">
        <f>C57/($B57+$C57)</f>
        <v>0.36170212765957449</v>
      </c>
      <c r="N57" s="3">
        <f>(1-D57)*E57/((1-D$60)*E$60)</f>
        <v>0.33938621641711797</v>
      </c>
      <c r="P57" s="3">
        <f>L57*P$6/L$60</f>
        <v>0.63700277710366426</v>
      </c>
      <c r="Q57" s="3">
        <f t="shared" ref="Q57:Q60" si="47">1-P57</f>
        <v>0.36299722289633574</v>
      </c>
      <c r="R57" s="3">
        <f t="shared" ref="R57" si="48">N57</f>
        <v>0.33938621641711797</v>
      </c>
    </row>
    <row r="58" spans="1:25" x14ac:dyDescent="0.3">
      <c r="A58" t="s">
        <v>32</v>
      </c>
      <c r="B58" s="3">
        <v>0.45</v>
      </c>
      <c r="C58" s="3">
        <v>0.49</v>
      </c>
      <c r="D58" s="3">
        <f t="shared" si="0"/>
        <v>6.0000000000000053E-2</v>
      </c>
      <c r="E58" s="3">
        <v>0.49</v>
      </c>
      <c r="G58" s="3">
        <v>0.45</v>
      </c>
      <c r="H58" s="3">
        <v>0.5</v>
      </c>
      <c r="I58" s="3">
        <f>1-G58-H58</f>
        <v>5.0000000000000044E-2</v>
      </c>
      <c r="J58" s="3">
        <v>0.49</v>
      </c>
      <c r="L58" s="3">
        <f t="shared" ref="L58:L60" si="49">B58/($B58+$C58)</f>
        <v>0.47872340425531917</v>
      </c>
      <c r="M58" s="3">
        <f t="shared" ref="M58:M60" si="50">C58/($B58+$C58)</f>
        <v>0.52127659574468088</v>
      </c>
      <c r="N58" s="3">
        <f t="shared" ref="N58:N60" si="51">(1-D58)*E58/((1-D$60)*E$60)</f>
        <v>0.48911542954231707</v>
      </c>
      <c r="P58" s="3">
        <f t="shared" ref="P58:P59" si="52">L58*P$6/L$60</f>
        <v>0.47775208282774811</v>
      </c>
      <c r="Q58" s="3">
        <f t="shared" si="47"/>
        <v>0.52224791717225183</v>
      </c>
      <c r="R58" s="3">
        <f t="shared" ref="R58:R60" si="53">N58</f>
        <v>0.48911542954231707</v>
      </c>
    </row>
    <row r="59" spans="1:25" x14ac:dyDescent="0.3">
      <c r="A59" t="s">
        <v>33</v>
      </c>
      <c r="B59" s="3">
        <v>0.34</v>
      </c>
      <c r="C59" s="3">
        <v>0.61</v>
      </c>
      <c r="D59" s="3">
        <f t="shared" si="0"/>
        <v>4.9999999999999933E-2</v>
      </c>
      <c r="E59" s="3">
        <v>0.17</v>
      </c>
      <c r="G59" s="3">
        <v>0.34</v>
      </c>
      <c r="H59" s="3">
        <v>0.62</v>
      </c>
      <c r="I59" s="3">
        <f>1-G59-H59</f>
        <v>3.9999999999999925E-2</v>
      </c>
      <c r="J59" s="3">
        <v>0.17</v>
      </c>
      <c r="L59" s="3">
        <f t="shared" si="49"/>
        <v>0.35789473684210532</v>
      </c>
      <c r="M59" s="3">
        <f t="shared" si="50"/>
        <v>0.64210526315789473</v>
      </c>
      <c r="N59" s="3">
        <f t="shared" si="51"/>
        <v>0.17149835404056496</v>
      </c>
      <c r="P59" s="3">
        <f t="shared" si="52"/>
        <v>0.3571685746707563</v>
      </c>
      <c r="Q59" s="3">
        <f t="shared" si="47"/>
        <v>0.64283142532924376</v>
      </c>
      <c r="R59" s="3">
        <f t="shared" si="53"/>
        <v>0.17149835404056496</v>
      </c>
    </row>
    <row r="60" spans="1:25" x14ac:dyDescent="0.3">
      <c r="A60" t="s">
        <v>119</v>
      </c>
      <c r="B60" s="3">
        <f>$E57*B57+$E58*B58+$E59*B59</f>
        <v>0.48230000000000001</v>
      </c>
      <c r="C60" s="3">
        <f>$E57*C57+$E58*C58+$E59*C59</f>
        <v>0.45940000000000003</v>
      </c>
      <c r="D60" s="3">
        <f t="shared" si="0"/>
        <v>5.8300000000000018E-2</v>
      </c>
      <c r="E60" s="3">
        <f>E57+E58+E59</f>
        <v>1</v>
      </c>
      <c r="G60" s="3">
        <f>$J57*G57+$J58*G58+$J59*G59</f>
        <v>0.47890000000000005</v>
      </c>
      <c r="H60" s="3">
        <f>$J57*H57+$J58*H58+$J59*H59</f>
        <v>0.46939999999999998</v>
      </c>
      <c r="I60" s="3">
        <f>1-G60-H60</f>
        <v>5.1699999999999913E-2</v>
      </c>
      <c r="J60" s="3">
        <f>J57+J58+J59</f>
        <v>1</v>
      </c>
      <c r="L60" s="3">
        <f t="shared" si="49"/>
        <v>0.51215886163321656</v>
      </c>
      <c r="M60" s="3">
        <f t="shared" si="50"/>
        <v>0.4878411383667835</v>
      </c>
      <c r="N60" s="3">
        <f t="shared" si="51"/>
        <v>1</v>
      </c>
      <c r="P60" s="3">
        <f>SUMPRODUCT(P57:P59,R57:R59)</f>
        <v>0.51111970024648934</v>
      </c>
      <c r="Q60" s="3">
        <f t="shared" si="47"/>
        <v>0.48888029975351066</v>
      </c>
      <c r="R60" s="3">
        <f t="shared" si="53"/>
        <v>1</v>
      </c>
    </row>
    <row r="61" spans="1:25" x14ac:dyDescent="0.3">
      <c r="D61" s="3"/>
      <c r="I61" s="3"/>
    </row>
    <row r="62" spans="1:25" ht="15.6" x14ac:dyDescent="0.3">
      <c r="A62" s="2" t="s">
        <v>34</v>
      </c>
      <c r="B62" s="7" t="s">
        <v>116</v>
      </c>
      <c r="C62" s="7" t="s">
        <v>117</v>
      </c>
      <c r="D62" s="3" t="s">
        <v>7</v>
      </c>
      <c r="E62" s="7" t="s">
        <v>118</v>
      </c>
      <c r="G62" s="7" t="s">
        <v>116</v>
      </c>
      <c r="H62" s="7" t="s">
        <v>117</v>
      </c>
      <c r="I62" s="3" t="s">
        <v>7</v>
      </c>
      <c r="J62" s="7" t="s">
        <v>118</v>
      </c>
      <c r="L62" s="7" t="s">
        <v>116</v>
      </c>
      <c r="M62" s="7" t="s">
        <v>117</v>
      </c>
      <c r="N62" s="7" t="s">
        <v>118</v>
      </c>
    </row>
    <row r="63" spans="1:25" x14ac:dyDescent="0.3">
      <c r="A63" t="s">
        <v>35</v>
      </c>
      <c r="B63" s="3">
        <v>0.89</v>
      </c>
      <c r="C63" s="3">
        <v>0.08</v>
      </c>
      <c r="D63" s="3">
        <f t="shared" si="0"/>
        <v>2.9999999999999985E-2</v>
      </c>
      <c r="E63" s="3">
        <v>0.36</v>
      </c>
      <c r="G63" s="3">
        <v>0.89</v>
      </c>
      <c r="H63" s="3">
        <v>0.09</v>
      </c>
      <c r="I63" s="3">
        <f>1-G63-H63</f>
        <v>1.999999999999999E-2</v>
      </c>
      <c r="J63" s="3">
        <v>0.36499999999999999</v>
      </c>
      <c r="L63" s="3">
        <f>B63/($B63+$C63)</f>
        <v>0.91752577319587636</v>
      </c>
      <c r="M63" s="3">
        <f>C63/($B63+$C63)</f>
        <v>8.247422680412371E-2</v>
      </c>
      <c r="N63" s="3">
        <f>(1-D63)*E63/((1-D$66)*E$66)</f>
        <v>0.37196420962931398</v>
      </c>
    </row>
    <row r="64" spans="1:25" x14ac:dyDescent="0.3">
      <c r="A64" t="s">
        <v>36</v>
      </c>
      <c r="B64" s="3">
        <v>0.08</v>
      </c>
      <c r="C64" s="3">
        <v>0.88</v>
      </c>
      <c r="D64" s="3">
        <f t="shared" si="0"/>
        <v>4.0000000000000036E-2</v>
      </c>
      <c r="E64" s="3">
        <v>0.33</v>
      </c>
      <c r="G64" s="3">
        <v>7.0000000000000007E-2</v>
      </c>
      <c r="H64" s="3">
        <v>0.9</v>
      </c>
      <c r="I64" s="3">
        <f>1-G64-H64</f>
        <v>2.9999999999999916E-2</v>
      </c>
      <c r="J64" s="3">
        <v>0.32500000000000001</v>
      </c>
      <c r="L64" s="3">
        <f t="shared" ref="L64:L66" si="54">B64/($B64+$C64)</f>
        <v>8.3333333333333343E-2</v>
      </c>
      <c r="M64" s="3">
        <f t="shared" ref="M64:M66" si="55">C64/($B64+$C64)</f>
        <v>0.91666666666666674</v>
      </c>
      <c r="N64" s="3">
        <f t="shared" ref="N64:N66" si="56">(1-D64)*E64/((1-D$66)*E$66)</f>
        <v>0.33745206646783132</v>
      </c>
    </row>
    <row r="65" spans="1:14" x14ac:dyDescent="0.3">
      <c r="A65" t="s">
        <v>37</v>
      </c>
      <c r="B65" s="3">
        <v>0.42</v>
      </c>
      <c r="C65" s="3">
        <v>0.46</v>
      </c>
      <c r="D65" s="3">
        <f t="shared" si="0"/>
        <v>0.12000000000000005</v>
      </c>
      <c r="E65" s="3">
        <v>0.31</v>
      </c>
      <c r="G65" s="3">
        <v>0.42</v>
      </c>
      <c r="H65" s="3">
        <v>0.48</v>
      </c>
      <c r="I65" s="3">
        <f>1-G65-H65</f>
        <v>0.10000000000000009</v>
      </c>
      <c r="J65" s="3">
        <v>0.31</v>
      </c>
      <c r="L65" s="3">
        <f t="shared" si="54"/>
        <v>0.47727272727272724</v>
      </c>
      <c r="M65" s="3">
        <f t="shared" si="55"/>
        <v>0.52272727272727271</v>
      </c>
      <c r="N65" s="3">
        <f t="shared" si="56"/>
        <v>0.2905837239028547</v>
      </c>
    </row>
    <row r="66" spans="1:14" x14ac:dyDescent="0.3">
      <c r="A66" t="s">
        <v>119</v>
      </c>
      <c r="B66" s="3">
        <f>$E63*B63+$E64*B64+$E65*B65</f>
        <v>0.47699999999999998</v>
      </c>
      <c r="C66" s="3">
        <f>$E63*C63+$E64*C64+$E65*C65</f>
        <v>0.46179999999999999</v>
      </c>
      <c r="D66" s="3">
        <f t="shared" si="0"/>
        <v>6.1200000000000032E-2</v>
      </c>
      <c r="E66" s="3">
        <f>E63+E64+E65</f>
        <v>1</v>
      </c>
      <c r="G66" s="3">
        <f>$J63*G63+$J64*G64+$J65*G65</f>
        <v>0.47779999999999995</v>
      </c>
      <c r="H66" s="3">
        <f>$J63*H63+$J64*H64+$J65*H65</f>
        <v>0.47415000000000002</v>
      </c>
      <c r="I66" s="3">
        <f>1-G66-H66</f>
        <v>4.8049999999999982E-2</v>
      </c>
      <c r="J66" s="3">
        <f>J63+J64+J65</f>
        <v>1</v>
      </c>
      <c r="L66" s="3">
        <f t="shared" si="54"/>
        <v>0.50809544098849591</v>
      </c>
      <c r="M66" s="3">
        <f t="shared" si="55"/>
        <v>0.49190455901150404</v>
      </c>
      <c r="N66" s="3">
        <f t="shared" si="56"/>
        <v>1</v>
      </c>
    </row>
    <row r="67" spans="1:14" x14ac:dyDescent="0.3">
      <c r="A67" s="1"/>
      <c r="D67" s="3"/>
      <c r="I67" s="3"/>
    </row>
    <row r="68" spans="1:14" ht="15.6" x14ac:dyDescent="0.3">
      <c r="A68" s="2" t="s">
        <v>38</v>
      </c>
      <c r="B68" s="7" t="s">
        <v>116</v>
      </c>
      <c r="C68" s="7" t="s">
        <v>117</v>
      </c>
      <c r="D68" s="3" t="s">
        <v>7</v>
      </c>
      <c r="E68" s="7" t="s">
        <v>118</v>
      </c>
      <c r="G68" s="7" t="s">
        <v>116</v>
      </c>
      <c r="H68" s="7" t="s">
        <v>117</v>
      </c>
      <c r="I68" s="3" t="s">
        <v>7</v>
      </c>
      <c r="J68" s="7" t="s">
        <v>118</v>
      </c>
      <c r="L68" s="7" t="s">
        <v>116</v>
      </c>
      <c r="M68" s="7" t="s">
        <v>117</v>
      </c>
      <c r="N68" s="7" t="s">
        <v>118</v>
      </c>
    </row>
    <row r="69" spans="1:14" x14ac:dyDescent="0.3">
      <c r="A69" t="s">
        <v>39</v>
      </c>
      <c r="B69" s="3">
        <v>0.84</v>
      </c>
      <c r="C69" s="3">
        <v>0.1</v>
      </c>
      <c r="D69" s="3">
        <f t="shared" si="0"/>
        <v>6.0000000000000026E-2</v>
      </c>
      <c r="E69" s="3">
        <v>0.26</v>
      </c>
      <c r="G69" s="3">
        <v>0.84</v>
      </c>
      <c r="H69" s="3">
        <v>0.1</v>
      </c>
      <c r="I69" s="3">
        <f>1-G69-H69</f>
        <v>6.0000000000000026E-2</v>
      </c>
      <c r="J69" s="3">
        <v>0.26</v>
      </c>
      <c r="L69" s="3">
        <f>B69/($B69+$C69)</f>
        <v>0.89361702127659581</v>
      </c>
      <c r="M69" s="3">
        <f>C69/($B69+$C69)</f>
        <v>0.10638297872340427</v>
      </c>
      <c r="N69" s="3">
        <f>(1-D69)*E69/((1-D$72)*E$72)</f>
        <v>0.25925533043386018</v>
      </c>
    </row>
    <row r="70" spans="1:14" x14ac:dyDescent="0.3">
      <c r="A70" t="s">
        <v>40</v>
      </c>
      <c r="B70" s="3">
        <v>0.52</v>
      </c>
      <c r="C70" s="3">
        <v>0.4</v>
      </c>
      <c r="D70" s="3">
        <f t="shared" si="0"/>
        <v>7.999999999999996E-2</v>
      </c>
      <c r="E70" s="3">
        <v>0.39</v>
      </c>
      <c r="G70" s="3">
        <v>0.52</v>
      </c>
      <c r="H70" s="3">
        <v>0.41</v>
      </c>
      <c r="I70" s="3">
        <f>1-G70-H70</f>
        <v>7.0000000000000007E-2</v>
      </c>
      <c r="J70" s="3">
        <v>0.39</v>
      </c>
      <c r="L70" s="3">
        <f t="shared" ref="L70:L72" si="57">B70/($B70+$C70)</f>
        <v>0.56521739130434778</v>
      </c>
      <c r="M70" s="3">
        <f t="shared" ref="M70:M72" si="58">C70/($B70+$C70)</f>
        <v>0.43478260869565216</v>
      </c>
      <c r="N70" s="3">
        <f t="shared" ref="N70:N72" si="59">(1-D70)*E70/((1-D$72)*E$72)</f>
        <v>0.38060888936034792</v>
      </c>
    </row>
    <row r="71" spans="1:14" x14ac:dyDescent="0.3">
      <c r="A71" t="s">
        <v>41</v>
      </c>
      <c r="B71" s="3">
        <v>0.16</v>
      </c>
      <c r="C71" s="3">
        <v>0.81</v>
      </c>
      <c r="D71" s="3">
        <f t="shared" si="0"/>
        <v>2.9999999999999916E-2</v>
      </c>
      <c r="E71" s="3">
        <v>0.35</v>
      </c>
      <c r="G71" s="3">
        <v>0.15</v>
      </c>
      <c r="H71" s="3">
        <v>0.81</v>
      </c>
      <c r="I71" s="3">
        <f>1-G71-H71</f>
        <v>3.9999999999999925E-2</v>
      </c>
      <c r="J71" s="3">
        <v>0.35</v>
      </c>
      <c r="L71" s="3">
        <f t="shared" si="57"/>
        <v>0.16494845360824742</v>
      </c>
      <c r="M71" s="3">
        <f t="shared" si="58"/>
        <v>0.83505154639175261</v>
      </c>
      <c r="N71" s="3">
        <f t="shared" si="59"/>
        <v>0.36013578020579184</v>
      </c>
    </row>
    <row r="72" spans="1:14" x14ac:dyDescent="0.3">
      <c r="A72" t="s">
        <v>119</v>
      </c>
      <c r="B72" s="3">
        <f>$E69*B69+$E70*B70+$E71*B71</f>
        <v>0.47720000000000001</v>
      </c>
      <c r="C72" s="3">
        <f>$E69*C69+$E70*C70+$E71*C71</f>
        <v>0.46550000000000002</v>
      </c>
      <c r="D72" s="3">
        <f t="shared" si="0"/>
        <v>5.7299999999999907E-2</v>
      </c>
      <c r="E72" s="3">
        <f>E69+E70+E71</f>
        <v>1</v>
      </c>
      <c r="G72" s="3">
        <f>$J69*G69+$J70*G70+$J71*G71</f>
        <v>0.47370000000000001</v>
      </c>
      <c r="H72" s="3">
        <f>$J69*H69+$J70*H70+$J71*H71</f>
        <v>0.46939999999999993</v>
      </c>
      <c r="I72" s="3">
        <f>1-G72-H72</f>
        <v>5.6900000000000062E-2</v>
      </c>
      <c r="J72" s="3">
        <f>J69+J70+J71</f>
        <v>1</v>
      </c>
      <c r="L72" s="3">
        <f t="shared" si="57"/>
        <v>0.50620557971783176</v>
      </c>
      <c r="M72" s="3">
        <f t="shared" si="58"/>
        <v>0.49379442028216824</v>
      </c>
      <c r="N72" s="3">
        <f t="shared" si="59"/>
        <v>1</v>
      </c>
    </row>
    <row r="73" spans="1:14" x14ac:dyDescent="0.3">
      <c r="D73" s="3"/>
      <c r="I73" s="3"/>
    </row>
    <row r="74" spans="1:14" ht="15.6" x14ac:dyDescent="0.3">
      <c r="A74" s="2" t="s">
        <v>42</v>
      </c>
      <c r="B74" s="7" t="s">
        <v>116</v>
      </c>
      <c r="C74" s="7" t="s">
        <v>117</v>
      </c>
      <c r="D74" s="3" t="s">
        <v>7</v>
      </c>
      <c r="E74" s="7" t="s">
        <v>118</v>
      </c>
      <c r="G74" s="7" t="s">
        <v>116</v>
      </c>
      <c r="H74" s="7" t="s">
        <v>117</v>
      </c>
      <c r="I74" s="3" t="s">
        <v>7</v>
      </c>
      <c r="J74" s="7" t="s">
        <v>118</v>
      </c>
      <c r="L74" s="7" t="s">
        <v>116</v>
      </c>
      <c r="M74" s="7" t="s">
        <v>117</v>
      </c>
      <c r="N74" s="7" t="s">
        <v>118</v>
      </c>
    </row>
    <row r="75" spans="1:14" x14ac:dyDescent="0.3">
      <c r="A75" t="s">
        <v>43</v>
      </c>
      <c r="B75" s="3">
        <v>0.39</v>
      </c>
      <c r="C75" s="3">
        <v>0.56000000000000005</v>
      </c>
      <c r="D75" s="3">
        <f t="shared" si="0"/>
        <v>4.9999999999999933E-2</v>
      </c>
      <c r="E75" s="8">
        <v>0.51500000000000001</v>
      </c>
      <c r="G75" s="3">
        <v>0.39</v>
      </c>
      <c r="H75" s="3">
        <v>0.57999999999999996</v>
      </c>
      <c r="I75" s="3">
        <f t="shared" ref="I75:I80" si="60">1-G75-H75</f>
        <v>3.0000000000000027E-2</v>
      </c>
      <c r="J75" s="8">
        <v>0.51500000000000001</v>
      </c>
      <c r="L75" s="3">
        <f>B75/($B75+$C75)</f>
        <v>0.41052631578947368</v>
      </c>
      <c r="M75" s="3">
        <f>C75/($B75+$C75)</f>
        <v>0.58947368421052637</v>
      </c>
      <c r="N75" s="3">
        <f>(1-D75)*E75/((1-D$80)*E$80)</f>
        <v>0.51813608684140855</v>
      </c>
    </row>
    <row r="76" spans="1:14" x14ac:dyDescent="0.3">
      <c r="A76" t="s">
        <v>44</v>
      </c>
      <c r="B76" s="3">
        <v>0.46</v>
      </c>
      <c r="C76" s="3">
        <v>0.5</v>
      </c>
      <c r="D76" s="3">
        <f t="shared" si="0"/>
        <v>4.0000000000000036E-2</v>
      </c>
      <c r="E76" s="8">
        <v>0.22500000000000001</v>
      </c>
      <c r="G76" s="3">
        <v>0.45</v>
      </c>
      <c r="H76" s="3">
        <v>0.52</v>
      </c>
      <c r="I76" s="3">
        <f t="shared" si="60"/>
        <v>3.0000000000000027E-2</v>
      </c>
      <c r="J76" s="8">
        <v>0.22500000000000001</v>
      </c>
      <c r="L76" s="3">
        <f t="shared" ref="L76:L80" si="61">B76/($B76+$C76)</f>
        <v>0.47916666666666669</v>
      </c>
      <c r="M76" s="3">
        <f t="shared" ref="M76:M80" si="62">C76/($B76+$C76)</f>
        <v>0.52083333333333337</v>
      </c>
      <c r="N76" s="3">
        <f t="shared" ref="N76:N80" si="63">(1-D76)*E76/((1-D$80)*E$80)</f>
        <v>0.22875297855440824</v>
      </c>
    </row>
    <row r="77" spans="1:14" x14ac:dyDescent="0.3">
      <c r="A77" t="s">
        <v>45</v>
      </c>
      <c r="B77" s="3">
        <v>0.71</v>
      </c>
      <c r="C77" s="3">
        <v>0.23</v>
      </c>
      <c r="D77" s="3">
        <f t="shared" ref="D77:D138" si="64">1-B77-C77</f>
        <v>6.0000000000000026E-2</v>
      </c>
      <c r="E77" s="3">
        <v>0.03</v>
      </c>
      <c r="G77" s="3">
        <v>0.71</v>
      </c>
      <c r="H77" s="3">
        <v>0.24</v>
      </c>
      <c r="I77" s="3">
        <f t="shared" si="60"/>
        <v>5.0000000000000044E-2</v>
      </c>
      <c r="J77" s="3">
        <v>0.03</v>
      </c>
      <c r="L77" s="3">
        <f t="shared" si="61"/>
        <v>0.75531914893617025</v>
      </c>
      <c r="M77" s="3">
        <f t="shared" si="62"/>
        <v>0.24468085106382981</v>
      </c>
      <c r="N77" s="3">
        <f t="shared" si="63"/>
        <v>2.9864972200158851E-2</v>
      </c>
    </row>
    <row r="78" spans="1:14" x14ac:dyDescent="0.3">
      <c r="A78" t="s">
        <v>46</v>
      </c>
      <c r="B78" s="3">
        <v>0.62</v>
      </c>
      <c r="C78" s="3">
        <v>0.28999999999999998</v>
      </c>
      <c r="D78" s="3">
        <f t="shared" si="64"/>
        <v>9.0000000000000024E-2</v>
      </c>
      <c r="E78" s="3">
        <v>0.08</v>
      </c>
      <c r="G78" s="3">
        <v>0.62</v>
      </c>
      <c r="H78" s="3">
        <v>0.28999999999999998</v>
      </c>
      <c r="I78" s="3">
        <f t="shared" si="60"/>
        <v>9.0000000000000024E-2</v>
      </c>
      <c r="J78" s="3">
        <v>0.08</v>
      </c>
      <c r="L78" s="3">
        <f t="shared" si="61"/>
        <v>0.68131868131868134</v>
      </c>
      <c r="M78" s="3">
        <f t="shared" si="62"/>
        <v>0.31868131868131871</v>
      </c>
      <c r="N78" s="3">
        <f t="shared" si="63"/>
        <v>7.7098226105374618E-2</v>
      </c>
    </row>
    <row r="79" spans="1:14" x14ac:dyDescent="0.3">
      <c r="A79" t="s">
        <v>47</v>
      </c>
      <c r="B79" s="3">
        <v>0.67</v>
      </c>
      <c r="C79" s="3">
        <v>0.25</v>
      </c>
      <c r="D79" s="3">
        <f t="shared" si="64"/>
        <v>7.999999999999996E-2</v>
      </c>
      <c r="E79" s="3">
        <v>0.15</v>
      </c>
      <c r="G79" s="3">
        <v>0.68</v>
      </c>
      <c r="H79" s="3">
        <v>0.26</v>
      </c>
      <c r="I79" s="3">
        <f t="shared" si="60"/>
        <v>5.9999999999999942E-2</v>
      </c>
      <c r="J79" s="3">
        <v>0.15</v>
      </c>
      <c r="L79" s="3">
        <f t="shared" si="61"/>
        <v>0.72826086956521741</v>
      </c>
      <c r="M79" s="3">
        <f t="shared" si="62"/>
        <v>0.27173913043478259</v>
      </c>
      <c r="N79" s="3">
        <f t="shared" si="63"/>
        <v>0.14614773629864972</v>
      </c>
    </row>
    <row r="80" spans="1:14" x14ac:dyDescent="0.3">
      <c r="A80" t="s">
        <v>119</v>
      </c>
      <c r="B80" s="3">
        <f>$E75*B75+$E76*B76+$E77*B77+$E78*B78+$E79*B79</f>
        <v>0.47575000000000001</v>
      </c>
      <c r="C80" s="3">
        <f>$E75*C75+$E76*C76+$E77*C77+$E78*C78+$E79*C79</f>
        <v>0.46850000000000003</v>
      </c>
      <c r="D80" s="3">
        <f t="shared" si="64"/>
        <v>5.5749999999999966E-2</v>
      </c>
      <c r="E80" s="3">
        <f>E75+E76+E77+E78+E79</f>
        <v>1</v>
      </c>
      <c r="G80" s="3">
        <f>$J75*G75+$J76*G76+$J77*G77+$J78*G78+$J79*G79</f>
        <v>0.47499999999999998</v>
      </c>
      <c r="H80" s="3">
        <f>$J75*H75+$J76*H76+$J77*H77+$J78*H78+$J79*H79</f>
        <v>0.48509999999999992</v>
      </c>
      <c r="I80" s="3">
        <f t="shared" si="60"/>
        <v>3.9900000000000102E-2</v>
      </c>
      <c r="J80" s="3">
        <f>J75+J76+J77+J78+J79</f>
        <v>1</v>
      </c>
      <c r="L80" s="3">
        <f t="shared" si="61"/>
        <v>0.50383902568175798</v>
      </c>
      <c r="M80" s="3">
        <f t="shared" si="62"/>
        <v>0.49616097431824202</v>
      </c>
      <c r="N80" s="3">
        <f t="shared" si="63"/>
        <v>1</v>
      </c>
    </row>
    <row r="81" spans="1:14" x14ac:dyDescent="0.3">
      <c r="D81" s="3"/>
      <c r="I81" s="3"/>
    </row>
    <row r="82" spans="1:14" ht="15.6" x14ac:dyDescent="0.3">
      <c r="A82" s="2" t="s">
        <v>48</v>
      </c>
      <c r="B82" s="7" t="s">
        <v>116</v>
      </c>
      <c r="C82" s="7" t="s">
        <v>117</v>
      </c>
      <c r="D82" s="3" t="s">
        <v>7</v>
      </c>
      <c r="E82" s="7" t="s">
        <v>118</v>
      </c>
      <c r="G82" s="7" t="s">
        <v>116</v>
      </c>
      <c r="H82" s="7" t="s">
        <v>117</v>
      </c>
      <c r="I82" s="3" t="s">
        <v>7</v>
      </c>
      <c r="J82" s="7" t="s">
        <v>118</v>
      </c>
      <c r="L82" s="7" t="s">
        <v>116</v>
      </c>
      <c r="M82" s="7" t="s">
        <v>117</v>
      </c>
      <c r="N82" s="7" t="s">
        <v>118</v>
      </c>
    </row>
    <row r="83" spans="1:14" x14ac:dyDescent="0.3">
      <c r="A83" t="s">
        <v>49</v>
      </c>
      <c r="B83" s="3">
        <v>0.16</v>
      </c>
      <c r="C83" s="3">
        <v>0.8</v>
      </c>
      <c r="D83" s="3">
        <f t="shared" si="64"/>
        <v>3.9999999999999925E-2</v>
      </c>
      <c r="E83" s="3">
        <v>0.26</v>
      </c>
      <c r="G83" s="3">
        <v>0.16</v>
      </c>
      <c r="H83" s="3">
        <v>0.81</v>
      </c>
      <c r="I83" s="3">
        <f>1-G83-H83</f>
        <v>2.9999999999999916E-2</v>
      </c>
      <c r="J83" s="3">
        <v>0.26</v>
      </c>
      <c r="L83" s="3">
        <f>B83/($B83+$C83)</f>
        <v>0.16666666666666666</v>
      </c>
      <c r="M83" s="3">
        <f>C83/($B83+$C83)</f>
        <v>0.83333333333333326</v>
      </c>
      <c r="N83" s="3">
        <f>(1-D83)*E83/((1-D$85)*E$85)</f>
        <v>0.26407109606432499</v>
      </c>
    </row>
    <row r="84" spans="1:14" x14ac:dyDescent="0.3">
      <c r="A84" t="s">
        <v>50</v>
      </c>
      <c r="B84" s="3">
        <v>0.6</v>
      </c>
      <c r="C84" s="3">
        <v>0.34</v>
      </c>
      <c r="D84" s="3">
        <f t="shared" si="64"/>
        <v>0.06</v>
      </c>
      <c r="E84" s="3">
        <v>0.74</v>
      </c>
      <c r="G84" s="3">
        <v>0.59</v>
      </c>
      <c r="H84" s="3">
        <v>0.35</v>
      </c>
      <c r="I84" s="3">
        <f>1-G84-H84</f>
        <v>6.0000000000000053E-2</v>
      </c>
      <c r="J84" s="3">
        <v>0.74</v>
      </c>
      <c r="L84" s="3">
        <f t="shared" ref="L84:L85" si="65">B84/($B84+$C84)</f>
        <v>0.63829787234042556</v>
      </c>
      <c r="M84" s="3">
        <f t="shared" ref="M84:M85" si="66">C84/($B84+$C84)</f>
        <v>0.36170212765957449</v>
      </c>
      <c r="N84" s="3">
        <f t="shared" ref="N84:N85" si="67">(1-D84)*E84/((1-D$85)*E$85)</f>
        <v>0.73592890393567501</v>
      </c>
    </row>
    <row r="85" spans="1:14" x14ac:dyDescent="0.3">
      <c r="A85" t="s">
        <v>119</v>
      </c>
      <c r="B85" s="3">
        <f>$E83*B83+$E84*B84</f>
        <v>0.48560000000000003</v>
      </c>
      <c r="C85" s="3">
        <f>$E83*C83+$E84*C84</f>
        <v>0.45960000000000001</v>
      </c>
      <c r="D85" s="3">
        <f t="shared" si="64"/>
        <v>5.479999999999996E-2</v>
      </c>
      <c r="E85" s="3">
        <f>E83+E84</f>
        <v>1</v>
      </c>
      <c r="G85" s="3">
        <f>$J83*G83+$J84*G84</f>
        <v>0.47820000000000001</v>
      </c>
      <c r="H85" s="3">
        <f>$J83*H83+$J84*H84</f>
        <v>0.46960000000000002</v>
      </c>
      <c r="I85" s="3">
        <f>1-G85-H85</f>
        <v>5.2200000000000024E-2</v>
      </c>
      <c r="J85" s="3">
        <f>J83+J84</f>
        <v>1</v>
      </c>
      <c r="L85" s="3">
        <f t="shared" si="65"/>
        <v>0.51375370292001699</v>
      </c>
      <c r="M85" s="3">
        <f t="shared" si="66"/>
        <v>0.48624629707998307</v>
      </c>
      <c r="N85" s="3">
        <f t="shared" si="67"/>
        <v>1</v>
      </c>
    </row>
    <row r="86" spans="1:14" x14ac:dyDescent="0.3">
      <c r="D86" s="3"/>
      <c r="I86" s="3"/>
    </row>
    <row r="87" spans="1:14" ht="15.6" x14ac:dyDescent="0.3">
      <c r="A87" s="2" t="s">
        <v>51</v>
      </c>
      <c r="B87" s="7" t="s">
        <v>116</v>
      </c>
      <c r="C87" s="7" t="s">
        <v>117</v>
      </c>
      <c r="D87" s="3" t="s">
        <v>7</v>
      </c>
      <c r="E87" s="7" t="s">
        <v>118</v>
      </c>
      <c r="G87" s="7" t="s">
        <v>116</v>
      </c>
      <c r="H87" s="7" t="s">
        <v>117</v>
      </c>
      <c r="I87" s="3" t="s">
        <v>7</v>
      </c>
      <c r="J87" s="7" t="s">
        <v>118</v>
      </c>
      <c r="L87" s="7" t="s">
        <v>116</v>
      </c>
      <c r="M87" s="7" t="s">
        <v>117</v>
      </c>
      <c r="N87" s="7" t="s">
        <v>118</v>
      </c>
    </row>
    <row r="88" spans="1:14" x14ac:dyDescent="0.3">
      <c r="A88" t="s">
        <v>52</v>
      </c>
      <c r="B88" s="3">
        <v>0.41</v>
      </c>
      <c r="C88" s="3">
        <v>0.55000000000000004</v>
      </c>
      <c r="D88" s="3">
        <f t="shared" si="64"/>
        <v>4.0000000000000036E-2</v>
      </c>
      <c r="E88" s="3">
        <v>0.33</v>
      </c>
      <c r="G88" s="3">
        <v>0.4</v>
      </c>
      <c r="H88" s="3">
        <v>0.56000000000000005</v>
      </c>
      <c r="I88" s="3">
        <f>1-G88-H88</f>
        <v>3.9999999999999925E-2</v>
      </c>
      <c r="J88" s="3">
        <v>0.33</v>
      </c>
      <c r="L88" s="3">
        <f>B88/($B88+$C88)</f>
        <v>0.42708333333333331</v>
      </c>
      <c r="M88" s="3">
        <f>C88/($B88+$C88)</f>
        <v>0.57291666666666674</v>
      </c>
      <c r="N88" s="3">
        <f>(1-D88)*E88/((1-D$92)*E$92)</f>
        <v>0.33509625555320499</v>
      </c>
    </row>
    <row r="89" spans="1:14" x14ac:dyDescent="0.3">
      <c r="A89" t="s">
        <v>53</v>
      </c>
      <c r="B89" s="3">
        <v>0.47</v>
      </c>
      <c r="C89" s="3">
        <v>0.49</v>
      </c>
      <c r="D89" s="3">
        <f t="shared" si="64"/>
        <v>4.0000000000000036E-2</v>
      </c>
      <c r="E89" s="3">
        <v>0.16</v>
      </c>
      <c r="G89" s="3">
        <v>0.46</v>
      </c>
      <c r="H89" s="3">
        <v>0.49</v>
      </c>
      <c r="I89" s="3">
        <f>1-G89-H89</f>
        <v>5.0000000000000044E-2</v>
      </c>
      <c r="J89" s="3">
        <v>0.16</v>
      </c>
      <c r="L89" s="3">
        <f t="shared" ref="L89:L92" si="68">B89/($B89+$C89)</f>
        <v>0.48958333333333331</v>
      </c>
      <c r="M89" s="3">
        <f t="shared" ref="M89:M92" si="69">C89/($B89+$C89)</f>
        <v>0.51041666666666663</v>
      </c>
      <c r="N89" s="3">
        <f t="shared" ref="N89:N92" si="70">(1-D89)*E89/((1-D$92)*E$92)</f>
        <v>0.16247091178337211</v>
      </c>
    </row>
    <row r="90" spans="1:14" x14ac:dyDescent="0.3">
      <c r="A90" t="s">
        <v>54</v>
      </c>
      <c r="B90" s="3">
        <v>0.48</v>
      </c>
      <c r="C90" s="3">
        <v>0.46</v>
      </c>
      <c r="D90" s="3">
        <f t="shared" si="64"/>
        <v>0.06</v>
      </c>
      <c r="E90" s="3">
        <v>0.28999999999999998</v>
      </c>
      <c r="G90" s="3">
        <v>0.48</v>
      </c>
      <c r="H90" s="3">
        <v>0.47</v>
      </c>
      <c r="I90" s="3">
        <f>1-G90-H90</f>
        <v>5.0000000000000044E-2</v>
      </c>
      <c r="J90" s="3">
        <v>0.28999999999999998</v>
      </c>
      <c r="L90" s="3">
        <f t="shared" si="68"/>
        <v>0.51063829787234039</v>
      </c>
      <c r="M90" s="3">
        <f t="shared" si="69"/>
        <v>0.48936170212765961</v>
      </c>
      <c r="N90" s="3">
        <f t="shared" si="70"/>
        <v>0.28834355828220853</v>
      </c>
    </row>
    <row r="91" spans="1:14" x14ac:dyDescent="0.3">
      <c r="A91" t="s">
        <v>55</v>
      </c>
      <c r="B91" s="3">
        <v>0.62</v>
      </c>
      <c r="C91" s="3">
        <v>0.3</v>
      </c>
      <c r="D91" s="3">
        <f t="shared" si="64"/>
        <v>8.0000000000000016E-2</v>
      </c>
      <c r="E91" s="3">
        <v>0.22</v>
      </c>
      <c r="G91" s="3">
        <v>0.62</v>
      </c>
      <c r="H91" s="3">
        <v>0.31</v>
      </c>
      <c r="I91" s="3">
        <f>1-G91-H91</f>
        <v>7.0000000000000007E-2</v>
      </c>
      <c r="J91" s="3">
        <v>0.22</v>
      </c>
      <c r="L91" s="3">
        <f t="shared" si="68"/>
        <v>0.67391304347826086</v>
      </c>
      <c r="M91" s="3">
        <f t="shared" si="69"/>
        <v>0.32608695652173914</v>
      </c>
      <c r="N91" s="3">
        <f t="shared" si="70"/>
        <v>0.21408927438121431</v>
      </c>
    </row>
    <row r="92" spans="1:14" x14ac:dyDescent="0.3">
      <c r="A92" t="s">
        <v>119</v>
      </c>
      <c r="B92" s="3">
        <f>$E88*B88+$E89*B89+$E90*B90+$E91*B91</f>
        <v>0.48609999999999998</v>
      </c>
      <c r="C92" s="3">
        <f>$E88*C88+$E89*C89+$E90*C90+$E91*C91</f>
        <v>0.45929999999999999</v>
      </c>
      <c r="D92" s="3">
        <f t="shared" si="64"/>
        <v>5.4600000000000037E-2</v>
      </c>
      <c r="E92" s="3">
        <f>E88+E89+E90+E91</f>
        <v>1</v>
      </c>
      <c r="G92" s="3">
        <f>$J88*G88+$J89*G89+$J90*G90+$J91*G91</f>
        <v>0.48119999999999996</v>
      </c>
      <c r="H92" s="3">
        <f>$J88*H88+$J89*H89+$J90*H90+$J91*H91</f>
        <v>0.46769999999999995</v>
      </c>
      <c r="I92" s="3">
        <f>1-G92-H92</f>
        <v>5.110000000000009E-2</v>
      </c>
      <c r="J92" s="3">
        <f>J88+J89+J90+J91</f>
        <v>1</v>
      </c>
      <c r="L92" s="3">
        <f t="shared" si="68"/>
        <v>0.51417389464776808</v>
      </c>
      <c r="M92" s="3">
        <f t="shared" si="69"/>
        <v>0.48582610535223186</v>
      </c>
      <c r="N92" s="3">
        <f t="shared" si="70"/>
        <v>1</v>
      </c>
    </row>
    <row r="93" spans="1:14" x14ac:dyDescent="0.3">
      <c r="D93" s="3"/>
      <c r="I93" s="3"/>
    </row>
    <row r="94" spans="1:14" ht="15.6" x14ac:dyDescent="0.3">
      <c r="A94" s="2" t="s">
        <v>56</v>
      </c>
      <c r="B94" s="7" t="s">
        <v>116</v>
      </c>
      <c r="C94" s="7" t="s">
        <v>117</v>
      </c>
      <c r="D94" s="3" t="s">
        <v>7</v>
      </c>
      <c r="E94" s="7" t="s">
        <v>118</v>
      </c>
      <c r="G94" s="7" t="s">
        <v>116</v>
      </c>
      <c r="H94" s="7" t="s">
        <v>117</v>
      </c>
      <c r="I94" s="3" t="s">
        <v>7</v>
      </c>
      <c r="J94" s="7" t="s">
        <v>118</v>
      </c>
      <c r="L94" s="7" t="s">
        <v>116</v>
      </c>
      <c r="M94" s="7" t="s">
        <v>117</v>
      </c>
      <c r="N94" s="7" t="s">
        <v>118</v>
      </c>
    </row>
    <row r="95" spans="1:14" x14ac:dyDescent="0.3">
      <c r="A95" t="s">
        <v>49</v>
      </c>
      <c r="B95" s="3">
        <v>0.77</v>
      </c>
      <c r="C95" s="3">
        <v>0.14000000000000001</v>
      </c>
      <c r="D95" s="3">
        <f t="shared" si="64"/>
        <v>8.9999999999999969E-2</v>
      </c>
      <c r="E95" s="3">
        <v>0.05</v>
      </c>
      <c r="G95" s="3">
        <v>0.78</v>
      </c>
      <c r="H95" s="3">
        <v>0.14000000000000001</v>
      </c>
      <c r="I95" s="3">
        <f>1-G95-H95</f>
        <v>7.999999999999996E-2</v>
      </c>
      <c r="J95" s="3">
        <v>0.05</v>
      </c>
      <c r="L95" s="3">
        <f>B95/($B95+$C95)</f>
        <v>0.84615384615384615</v>
      </c>
      <c r="M95" s="3">
        <f>C95/($B95+$C95)</f>
        <v>0.15384615384615385</v>
      </c>
      <c r="N95" s="3">
        <f>(1-D95)*E95/((1-D$97)*E$97)</f>
        <v>4.799578059071731E-2</v>
      </c>
    </row>
    <row r="96" spans="1:14" x14ac:dyDescent="0.3">
      <c r="A96" t="s">
        <v>50</v>
      </c>
      <c r="B96" s="3">
        <v>0.47</v>
      </c>
      <c r="C96" s="3">
        <v>0.48</v>
      </c>
      <c r="D96" s="3">
        <f t="shared" si="64"/>
        <v>5.0000000000000044E-2</v>
      </c>
      <c r="E96" s="3">
        <v>0.95</v>
      </c>
      <c r="G96" s="3">
        <v>0.47</v>
      </c>
      <c r="H96" s="3">
        <v>0.48</v>
      </c>
      <c r="I96" s="3">
        <f>1-G96-H96</f>
        <v>5.0000000000000044E-2</v>
      </c>
      <c r="J96" s="3">
        <v>0.95</v>
      </c>
      <c r="L96" s="3">
        <f t="shared" ref="L96:L97" si="71">B96/($B96+$C96)</f>
        <v>0.49473684210526314</v>
      </c>
      <c r="M96" s="3">
        <f t="shared" ref="M96:M97" si="72">C96/($B96+$C96)</f>
        <v>0.50526315789473686</v>
      </c>
      <c r="N96" s="3">
        <f t="shared" ref="N96:N97" si="73">(1-D96)*E96/((1-D$97)*E$97)</f>
        <v>0.9520042194092827</v>
      </c>
    </row>
    <row r="97" spans="1:14" x14ac:dyDescent="0.3">
      <c r="A97" t="s">
        <v>119</v>
      </c>
      <c r="B97" s="3">
        <f>$E95*B95+$E96*B96</f>
        <v>0.48499999999999999</v>
      </c>
      <c r="C97" s="3">
        <f>$E95*C95+$E96*C96</f>
        <v>0.46299999999999997</v>
      </c>
      <c r="D97" s="3">
        <f t="shared" si="64"/>
        <v>5.2000000000000046E-2</v>
      </c>
      <c r="E97" s="3">
        <f>E95+E96</f>
        <v>1</v>
      </c>
      <c r="G97" s="3">
        <f>$J95*G95+$J96*G96</f>
        <v>0.48549999999999993</v>
      </c>
      <c r="H97" s="3">
        <f>$J95*H95+$J96*H96</f>
        <v>0.46299999999999997</v>
      </c>
      <c r="I97" s="3">
        <f>1-G97-H97</f>
        <v>5.1500000000000101E-2</v>
      </c>
      <c r="J97" s="3">
        <f>J95+J96</f>
        <v>1</v>
      </c>
      <c r="L97" s="3">
        <f t="shared" si="71"/>
        <v>0.51160337552742619</v>
      </c>
      <c r="M97" s="3">
        <f t="shared" si="72"/>
        <v>0.48839662447257381</v>
      </c>
      <c r="N97" s="3">
        <f t="shared" si="73"/>
        <v>1</v>
      </c>
    </row>
    <row r="98" spans="1:14" x14ac:dyDescent="0.3">
      <c r="D98" s="3"/>
      <c r="I98" s="3"/>
    </row>
    <row r="99" spans="1:14" ht="15.6" x14ac:dyDescent="0.3">
      <c r="A99" s="2" t="s">
        <v>57</v>
      </c>
      <c r="B99" s="7" t="s">
        <v>116</v>
      </c>
      <c r="C99" s="7" t="s">
        <v>117</v>
      </c>
      <c r="D99" s="3" t="s">
        <v>7</v>
      </c>
      <c r="E99" s="7" t="s">
        <v>118</v>
      </c>
      <c r="G99" s="7" t="s">
        <v>116</v>
      </c>
      <c r="H99" s="7" t="s">
        <v>117</v>
      </c>
      <c r="I99" s="3" t="s">
        <v>7</v>
      </c>
      <c r="J99" s="7" t="s">
        <v>118</v>
      </c>
      <c r="L99" s="7" t="s">
        <v>116</v>
      </c>
      <c r="M99" s="7" t="s">
        <v>117</v>
      </c>
      <c r="N99" s="7" t="s">
        <v>118</v>
      </c>
    </row>
    <row r="100" spans="1:14" x14ac:dyDescent="0.3">
      <c r="A100" t="s">
        <v>49</v>
      </c>
      <c r="B100" s="3">
        <v>0.34</v>
      </c>
      <c r="C100" s="3">
        <v>0.61</v>
      </c>
      <c r="D100" s="3">
        <f t="shared" si="64"/>
        <v>4.9999999999999933E-2</v>
      </c>
      <c r="E100" s="3">
        <v>0.13</v>
      </c>
      <c r="G100" s="3">
        <v>0.34</v>
      </c>
      <c r="H100" s="3">
        <v>0.61</v>
      </c>
      <c r="I100" s="3">
        <f>1-G100-H100</f>
        <v>4.9999999999999933E-2</v>
      </c>
      <c r="J100" s="3">
        <v>0.13</v>
      </c>
      <c r="L100" s="3">
        <f>B100/($B100+$C100)</f>
        <v>0.35789473684210532</v>
      </c>
      <c r="M100" s="3">
        <f>C100/($B100+$C100)</f>
        <v>0.64210526315789473</v>
      </c>
      <c r="N100" s="3">
        <f>(1-D100)*E100/((1-D$102)*E$102)</f>
        <v>0.13</v>
      </c>
    </row>
    <row r="101" spans="1:14" x14ac:dyDescent="0.3">
      <c r="A101" t="s">
        <v>50</v>
      </c>
      <c r="B101" s="3">
        <v>0.5</v>
      </c>
      <c r="C101" s="3">
        <v>0.45</v>
      </c>
      <c r="D101" s="3">
        <f t="shared" si="64"/>
        <v>4.9999999999999989E-2</v>
      </c>
      <c r="E101" s="3">
        <v>0.87</v>
      </c>
      <c r="G101" s="3">
        <v>0.5</v>
      </c>
      <c r="H101" s="3">
        <v>0.45</v>
      </c>
      <c r="I101" s="3">
        <f>1-G101-H101</f>
        <v>4.9999999999999989E-2</v>
      </c>
      <c r="J101" s="3">
        <v>0.87</v>
      </c>
      <c r="L101" s="3">
        <f t="shared" ref="L101:L102" si="74">B101/($B101+$C101)</f>
        <v>0.52631578947368418</v>
      </c>
      <c r="M101" s="3">
        <f t="shared" ref="M101:M102" si="75">C101/($B101+$C101)</f>
        <v>0.47368421052631582</v>
      </c>
      <c r="N101" s="3">
        <f t="shared" ref="N101:N102" si="76">(1-D101)*E101/((1-D$102)*E$102)</f>
        <v>0.87</v>
      </c>
    </row>
    <row r="102" spans="1:14" x14ac:dyDescent="0.3">
      <c r="A102" t="s">
        <v>119</v>
      </c>
      <c r="B102" s="3">
        <f>$E100*B100+$E101*B101</f>
        <v>0.47920000000000001</v>
      </c>
      <c r="C102" s="3">
        <f>$E100*C100+$E101*C101</f>
        <v>0.4708</v>
      </c>
      <c r="D102" s="3">
        <f t="shared" si="64"/>
        <v>4.9999999999999933E-2</v>
      </c>
      <c r="E102" s="3">
        <f>E100+E101</f>
        <v>1</v>
      </c>
      <c r="G102" s="3">
        <f>$J100*G100+$J101*G101</f>
        <v>0.47920000000000001</v>
      </c>
      <c r="H102" s="3">
        <f>$J100*H100+$J101*H101</f>
        <v>0.4708</v>
      </c>
      <c r="I102" s="3">
        <f>1-G102-H102</f>
        <v>4.9999999999999933E-2</v>
      </c>
      <c r="J102" s="3">
        <f>J100+J101</f>
        <v>1</v>
      </c>
      <c r="L102" s="3">
        <f t="shared" si="74"/>
        <v>0.50442105263157899</v>
      </c>
      <c r="M102" s="3">
        <f t="shared" si="75"/>
        <v>0.49557894736842106</v>
      </c>
      <c r="N102" s="3">
        <f t="shared" si="76"/>
        <v>1</v>
      </c>
    </row>
    <row r="103" spans="1:14" x14ac:dyDescent="0.3">
      <c r="D103" s="3"/>
      <c r="I103" s="3"/>
    </row>
    <row r="104" spans="1:14" ht="15.6" x14ac:dyDescent="0.3">
      <c r="A104" s="2" t="s">
        <v>58</v>
      </c>
      <c r="B104" s="7" t="s">
        <v>116</v>
      </c>
      <c r="C104" s="7" t="s">
        <v>117</v>
      </c>
      <c r="D104" s="3" t="s">
        <v>7</v>
      </c>
      <c r="E104" s="7" t="s">
        <v>118</v>
      </c>
      <c r="G104" s="7" t="s">
        <v>116</v>
      </c>
      <c r="H104" s="7" t="s">
        <v>117</v>
      </c>
      <c r="I104" s="3" t="s">
        <v>7</v>
      </c>
      <c r="J104" s="7" t="s">
        <v>118</v>
      </c>
    </row>
    <row r="105" spans="1:14" x14ac:dyDescent="0.3">
      <c r="A105" t="s">
        <v>59</v>
      </c>
      <c r="B105" s="3">
        <v>0.9</v>
      </c>
      <c r="C105" s="3">
        <v>0.08</v>
      </c>
      <c r="D105" s="3">
        <f t="shared" si="64"/>
        <v>1.9999999999999976E-2</v>
      </c>
      <c r="E105" s="3">
        <v>0.33</v>
      </c>
      <c r="G105" s="3">
        <v>0.9</v>
      </c>
      <c r="H105" s="3">
        <v>0.08</v>
      </c>
      <c r="I105" s="3">
        <f>1-G105-H105</f>
        <v>1.9999999999999976E-2</v>
      </c>
      <c r="J105" s="3">
        <v>0.33</v>
      </c>
    </row>
    <row r="106" spans="1:14" x14ac:dyDescent="0.3">
      <c r="A106" t="s">
        <v>60</v>
      </c>
      <c r="B106" s="3">
        <v>0.25</v>
      </c>
      <c r="C106" s="3">
        <v>0.69</v>
      </c>
      <c r="D106" s="3">
        <f t="shared" si="64"/>
        <v>6.0000000000000053E-2</v>
      </c>
      <c r="E106" s="3">
        <v>0.62</v>
      </c>
      <c r="G106" s="3">
        <v>0.25</v>
      </c>
      <c r="H106" s="3">
        <v>0.69</v>
      </c>
      <c r="I106" s="3">
        <f>1-G106-H106</f>
        <v>6.0000000000000053E-2</v>
      </c>
      <c r="J106" s="3">
        <v>0.62</v>
      </c>
    </row>
    <row r="107" spans="1:14" x14ac:dyDescent="0.3">
      <c r="A107" t="s">
        <v>119</v>
      </c>
      <c r="B107" s="3">
        <f>$E105*B105+$E106*B106</f>
        <v>0.45200000000000007</v>
      </c>
      <c r="C107" s="3">
        <f>$E105*C105+$E106*C106</f>
        <v>0.45419999999999994</v>
      </c>
      <c r="D107" s="3">
        <f>E107-B107-C107</f>
        <v>4.379999999999995E-2</v>
      </c>
      <c r="E107" s="3">
        <f>E105+E106</f>
        <v>0.95</v>
      </c>
      <c r="G107" s="3">
        <f>$J105*G105+$J106*G106</f>
        <v>0.45200000000000007</v>
      </c>
      <c r="H107" s="3">
        <f>$J105*H105+$J106*H106</f>
        <v>0.45419999999999994</v>
      </c>
      <c r="I107" s="3">
        <f>J107-G107-H107</f>
        <v>4.379999999999995E-2</v>
      </c>
      <c r="J107" s="3">
        <f>J105+J106</f>
        <v>0.95</v>
      </c>
    </row>
    <row r="108" spans="1:14" x14ac:dyDescent="0.3">
      <c r="D108" s="3"/>
      <c r="I108" s="3"/>
    </row>
    <row r="109" spans="1:14" ht="15.6" x14ac:dyDescent="0.3">
      <c r="A109" s="2" t="s">
        <v>61</v>
      </c>
      <c r="B109" s="7" t="s">
        <v>116</v>
      </c>
      <c r="C109" s="7" t="s">
        <v>117</v>
      </c>
      <c r="D109" s="3" t="s">
        <v>7</v>
      </c>
      <c r="E109" s="7" t="s">
        <v>118</v>
      </c>
      <c r="G109" s="7" t="s">
        <v>116</v>
      </c>
      <c r="H109" s="7" t="s">
        <v>117</v>
      </c>
      <c r="I109" s="3" t="s">
        <v>7</v>
      </c>
      <c r="J109" s="7" t="s">
        <v>118</v>
      </c>
    </row>
    <row r="110" spans="1:14" x14ac:dyDescent="0.3">
      <c r="A110" t="s">
        <v>62</v>
      </c>
      <c r="B110" s="3">
        <v>0.6</v>
      </c>
      <c r="C110" s="3">
        <v>0.34</v>
      </c>
      <c r="D110" s="3">
        <f t="shared" si="64"/>
        <v>0.06</v>
      </c>
      <c r="E110" s="3">
        <v>0.13</v>
      </c>
      <c r="G110" s="3">
        <v>0.6</v>
      </c>
      <c r="H110" s="3">
        <v>0.34</v>
      </c>
      <c r="I110" s="3">
        <f>1-G110-H110</f>
        <v>0.06</v>
      </c>
      <c r="J110" s="3">
        <v>0.13</v>
      </c>
    </row>
    <row r="111" spans="1:14" x14ac:dyDescent="0.3">
      <c r="A111" t="s">
        <v>63</v>
      </c>
      <c r="B111" s="3">
        <v>0.32</v>
      </c>
      <c r="C111" s="3">
        <v>0.64</v>
      </c>
      <c r="D111" s="3">
        <f t="shared" si="64"/>
        <v>3.9999999999999925E-2</v>
      </c>
      <c r="E111" s="3">
        <v>0.13</v>
      </c>
      <c r="G111" s="3">
        <v>0.32</v>
      </c>
      <c r="H111" s="3">
        <v>0.64</v>
      </c>
      <c r="I111" s="3">
        <f>1-G111-H111</f>
        <v>3.9999999999999925E-2</v>
      </c>
      <c r="J111" s="3">
        <v>0.13</v>
      </c>
    </row>
    <row r="112" spans="1:14" x14ac:dyDescent="0.3">
      <c r="A112" t="s">
        <v>64</v>
      </c>
      <c r="B112" s="3">
        <v>0.52</v>
      </c>
      <c r="C112" s="3">
        <v>0.42</v>
      </c>
      <c r="D112" s="3">
        <f t="shared" si="64"/>
        <v>0.06</v>
      </c>
      <c r="E112" s="3">
        <v>0.52</v>
      </c>
      <c r="G112" s="3">
        <v>0.52</v>
      </c>
      <c r="H112" s="3">
        <v>0.42</v>
      </c>
      <c r="I112" s="3">
        <f>1-G112-H112</f>
        <v>0.06</v>
      </c>
      <c r="J112" s="3">
        <v>0.52</v>
      </c>
    </row>
    <row r="113" spans="1:10" x14ac:dyDescent="0.3">
      <c r="A113" t="s">
        <v>65</v>
      </c>
      <c r="B113" s="3">
        <v>0.39</v>
      </c>
      <c r="C113" s="3">
        <v>0.56999999999999995</v>
      </c>
      <c r="D113" s="3">
        <f t="shared" si="64"/>
        <v>4.0000000000000036E-2</v>
      </c>
      <c r="E113" s="3">
        <v>0.18</v>
      </c>
      <c r="G113" s="3">
        <v>0.39</v>
      </c>
      <c r="H113" s="3">
        <v>0.56999999999999995</v>
      </c>
      <c r="I113" s="3">
        <f>1-G113-H113</f>
        <v>4.0000000000000036E-2</v>
      </c>
      <c r="J113" s="3">
        <v>0.18</v>
      </c>
    </row>
    <row r="114" spans="1:10" x14ac:dyDescent="0.3">
      <c r="A114" t="s">
        <v>119</v>
      </c>
      <c r="B114" s="3">
        <f>$E110*B110+$E111*B111+$E112*B112+$E113*B113</f>
        <v>0.4602</v>
      </c>
      <c r="C114" s="3">
        <f>$E110*C110+$E111*C111+$E112*C112+$E113*C113</f>
        <v>0.44839999999999997</v>
      </c>
      <c r="D114" s="3">
        <f>E114-B114-C114</f>
        <v>5.1400000000000001E-2</v>
      </c>
      <c r="E114" s="3">
        <f>E110+E111+E112+E113</f>
        <v>0.96</v>
      </c>
      <c r="G114" s="3">
        <f>$J110*G110+$J111*G111+$J112*G112+$J113*G113</f>
        <v>0.4602</v>
      </c>
      <c r="H114" s="3">
        <f>$J110*H110+$J111*H111+$J112*H112+$J113*H113</f>
        <v>0.44839999999999997</v>
      </c>
      <c r="I114" s="3">
        <f>J114-G114-H114</f>
        <v>5.1400000000000001E-2</v>
      </c>
      <c r="J114" s="3">
        <f>J110+J111+J112+J113</f>
        <v>0.96</v>
      </c>
    </row>
    <row r="115" spans="1:10" x14ac:dyDescent="0.3">
      <c r="D115" s="3"/>
      <c r="I115" s="3"/>
    </row>
    <row r="116" spans="1:10" ht="15.6" x14ac:dyDescent="0.3">
      <c r="A116" s="2" t="s">
        <v>66</v>
      </c>
      <c r="B116" s="7" t="s">
        <v>116</v>
      </c>
      <c r="C116" s="7" t="s">
        <v>117</v>
      </c>
      <c r="D116" s="3" t="s">
        <v>7</v>
      </c>
      <c r="E116" s="7" t="s">
        <v>118</v>
      </c>
      <c r="G116" s="7" t="s">
        <v>116</v>
      </c>
      <c r="H116" s="7" t="s">
        <v>117</v>
      </c>
      <c r="I116" s="3" t="s">
        <v>7</v>
      </c>
      <c r="J116" s="7" t="s">
        <v>118</v>
      </c>
    </row>
    <row r="117" spans="1:10" x14ac:dyDescent="0.3">
      <c r="A117" t="s">
        <v>67</v>
      </c>
      <c r="B117" s="3">
        <v>0.83</v>
      </c>
      <c r="C117" s="3">
        <v>0.16</v>
      </c>
      <c r="D117" s="3">
        <f t="shared" si="64"/>
        <v>1.0000000000000037E-2</v>
      </c>
      <c r="E117" s="3">
        <v>0.03</v>
      </c>
      <c r="G117" s="3">
        <v>0.83</v>
      </c>
      <c r="H117" s="3">
        <v>0.16</v>
      </c>
      <c r="I117" s="3">
        <f>1-G117-H117</f>
        <v>1.0000000000000037E-2</v>
      </c>
      <c r="J117" s="3">
        <v>0.03</v>
      </c>
    </row>
    <row r="118" spans="1:10" x14ac:dyDescent="0.3">
      <c r="A118" t="s">
        <v>68</v>
      </c>
      <c r="B118" s="3">
        <v>0.76</v>
      </c>
      <c r="C118" s="3">
        <v>0.19</v>
      </c>
      <c r="D118" s="3">
        <f t="shared" si="64"/>
        <v>4.9999999999999989E-2</v>
      </c>
      <c r="E118" s="3">
        <v>0.33</v>
      </c>
      <c r="G118" s="3">
        <v>0.76</v>
      </c>
      <c r="H118" s="3">
        <v>0.19</v>
      </c>
      <c r="I118" s="3">
        <f>1-G118-H118</f>
        <v>4.9999999999999989E-2</v>
      </c>
      <c r="J118" s="3">
        <v>0.33</v>
      </c>
    </row>
    <row r="119" spans="1:10" x14ac:dyDescent="0.3">
      <c r="A119" t="s">
        <v>69</v>
      </c>
      <c r="B119" s="3">
        <v>0.39</v>
      </c>
      <c r="C119" s="3">
        <v>0.55000000000000004</v>
      </c>
      <c r="D119" s="3">
        <f t="shared" si="64"/>
        <v>5.9999999999999942E-2</v>
      </c>
      <c r="E119" s="3">
        <v>0.41</v>
      </c>
      <c r="G119" s="3">
        <v>0.39</v>
      </c>
      <c r="H119" s="3">
        <v>0.55000000000000004</v>
      </c>
      <c r="I119" s="3">
        <f>1-G119-H119</f>
        <v>5.9999999999999942E-2</v>
      </c>
      <c r="J119" s="3">
        <v>0.41</v>
      </c>
    </row>
    <row r="120" spans="1:10" x14ac:dyDescent="0.3">
      <c r="A120" t="s">
        <v>70</v>
      </c>
      <c r="B120" s="3">
        <v>0.15</v>
      </c>
      <c r="C120" s="3">
        <v>0.79</v>
      </c>
      <c r="D120" s="3">
        <f t="shared" si="64"/>
        <v>5.9999999999999942E-2</v>
      </c>
      <c r="E120" s="3">
        <v>0.21</v>
      </c>
      <c r="G120" s="3">
        <v>0.15</v>
      </c>
      <c r="H120" s="3">
        <v>0.79</v>
      </c>
      <c r="I120" s="3">
        <f>1-G120-H120</f>
        <v>5.9999999999999942E-2</v>
      </c>
      <c r="J120" s="3">
        <v>0.21</v>
      </c>
    </row>
    <row r="121" spans="1:10" x14ac:dyDescent="0.3">
      <c r="A121" t="s">
        <v>119</v>
      </c>
      <c r="B121" s="3">
        <f>$E117*B117+$E118*B118+$E119*B119+$E120*B120</f>
        <v>0.46709999999999996</v>
      </c>
      <c r="C121" s="3">
        <f>$E117*C117+$E118*C118+$E119*C119+$E120*C120</f>
        <v>0.45890000000000003</v>
      </c>
      <c r="D121" s="3">
        <f>E121-B121-C121</f>
        <v>5.3999999999999992E-2</v>
      </c>
      <c r="E121" s="3">
        <f>E117+E118+E119+E120</f>
        <v>0.98</v>
      </c>
      <c r="G121" s="3">
        <f>$J117*G117+$J118*G118+$J119*G119+$J120*G120</f>
        <v>0.46709999999999996</v>
      </c>
      <c r="H121" s="3">
        <f>$J117*H117+$J118*H118+$J119*H119+$J120*H120</f>
        <v>0.45890000000000003</v>
      </c>
      <c r="I121" s="3">
        <f>J121-G121-H121</f>
        <v>5.3999999999999992E-2</v>
      </c>
      <c r="J121" s="3">
        <f>J117+J118+J119+J120</f>
        <v>0.98</v>
      </c>
    </row>
    <row r="122" spans="1:10" x14ac:dyDescent="0.3">
      <c r="D122" s="3"/>
      <c r="I122" s="3"/>
    </row>
    <row r="123" spans="1:10" ht="15.6" x14ac:dyDescent="0.3">
      <c r="A123" s="2" t="s">
        <v>71</v>
      </c>
      <c r="B123" s="7" t="s">
        <v>116</v>
      </c>
      <c r="C123" s="7" t="s">
        <v>117</v>
      </c>
      <c r="D123" s="3" t="s">
        <v>7</v>
      </c>
      <c r="E123" s="7" t="s">
        <v>118</v>
      </c>
      <c r="G123" s="7" t="s">
        <v>116</v>
      </c>
      <c r="H123" s="7" t="s">
        <v>117</v>
      </c>
      <c r="I123" s="3" t="s">
        <v>7</v>
      </c>
      <c r="J123" s="7" t="s">
        <v>118</v>
      </c>
    </row>
    <row r="124" spans="1:10" x14ac:dyDescent="0.3">
      <c r="A124" t="s">
        <v>72</v>
      </c>
      <c r="B124" s="3">
        <v>0.72</v>
      </c>
      <c r="C124" s="3">
        <v>0.24</v>
      </c>
      <c r="D124" s="3">
        <f t="shared" si="64"/>
        <v>4.0000000000000036E-2</v>
      </c>
      <c r="E124" s="3">
        <v>0.31</v>
      </c>
      <c r="G124" s="3">
        <v>0.72</v>
      </c>
      <c r="H124" s="3">
        <v>0.24</v>
      </c>
      <c r="I124" s="3">
        <f>1-G124-H124</f>
        <v>4.0000000000000036E-2</v>
      </c>
      <c r="J124" s="3">
        <v>0.31</v>
      </c>
    </row>
    <row r="125" spans="1:10" x14ac:dyDescent="0.3">
      <c r="A125" t="s">
        <v>73</v>
      </c>
      <c r="B125" s="3">
        <v>0.19</v>
      </c>
      <c r="C125" s="3">
        <v>0.78</v>
      </c>
      <c r="D125" s="3">
        <f t="shared" si="64"/>
        <v>3.0000000000000027E-2</v>
      </c>
      <c r="E125" s="3">
        <v>0.27</v>
      </c>
      <c r="G125" s="3">
        <v>0.19</v>
      </c>
      <c r="H125" s="3">
        <v>0.78</v>
      </c>
      <c r="I125" s="3">
        <f>1-G125-H125</f>
        <v>3.0000000000000027E-2</v>
      </c>
      <c r="J125" s="3">
        <v>0.27</v>
      </c>
    </row>
    <row r="126" spans="1:10" x14ac:dyDescent="0.3">
      <c r="A126" t="s">
        <v>74</v>
      </c>
      <c r="B126" s="3">
        <v>0.46</v>
      </c>
      <c r="C126" s="3">
        <v>0.46</v>
      </c>
      <c r="D126" s="3">
        <f t="shared" si="64"/>
        <v>8.0000000000000016E-2</v>
      </c>
      <c r="E126" s="3">
        <v>0.41</v>
      </c>
      <c r="G126" s="3">
        <v>0.46</v>
      </c>
      <c r="H126" s="3">
        <v>0.46</v>
      </c>
      <c r="I126" s="3">
        <f>1-G126-H126</f>
        <v>8.0000000000000016E-2</v>
      </c>
      <c r="J126" s="3">
        <v>0.41</v>
      </c>
    </row>
    <row r="127" spans="1:10" x14ac:dyDescent="0.3">
      <c r="A127" t="s">
        <v>119</v>
      </c>
      <c r="B127" s="3">
        <f>$E124*B124+$E125*B125+$E126*B126</f>
        <v>0.46309999999999996</v>
      </c>
      <c r="C127" s="3">
        <f>$E124*C124+$E125*C125+$E126*C126</f>
        <v>0.47360000000000002</v>
      </c>
      <c r="D127" s="3">
        <f>E127-B127-C127</f>
        <v>5.3300000000000014E-2</v>
      </c>
      <c r="E127" s="3">
        <f>E124+E125+E126</f>
        <v>0.99</v>
      </c>
      <c r="G127" s="3">
        <f>$J124*G124+$J125*G125+$J126*G126</f>
        <v>0.46309999999999996</v>
      </c>
      <c r="H127" s="3">
        <f>$J124*H124+$J125*H125+$J126*H126</f>
        <v>0.47360000000000002</v>
      </c>
      <c r="I127" s="3">
        <f>J127-G127-H127</f>
        <v>5.3300000000000014E-2</v>
      </c>
      <c r="J127" s="3">
        <f>J124+J125+J126</f>
        <v>0.99</v>
      </c>
    </row>
    <row r="128" spans="1:10" x14ac:dyDescent="0.3">
      <c r="D128" s="3"/>
      <c r="I128" s="3"/>
    </row>
    <row r="129" spans="1:10" ht="15.6" x14ac:dyDescent="0.3">
      <c r="A129" s="2" t="s">
        <v>75</v>
      </c>
      <c r="B129" s="7" t="s">
        <v>116</v>
      </c>
      <c r="C129" s="7" t="s">
        <v>117</v>
      </c>
      <c r="D129" s="3" t="s">
        <v>7</v>
      </c>
      <c r="E129" s="7" t="s">
        <v>118</v>
      </c>
      <c r="G129" s="7" t="s">
        <v>116</v>
      </c>
      <c r="H129" s="7" t="s">
        <v>117</v>
      </c>
      <c r="I129" s="3" t="s">
        <v>7</v>
      </c>
      <c r="J129" s="7" t="s">
        <v>118</v>
      </c>
    </row>
    <row r="130" spans="1:10" x14ac:dyDescent="0.3">
      <c r="A130" t="s">
        <v>76</v>
      </c>
      <c r="B130" s="3">
        <v>0.59</v>
      </c>
      <c r="C130" s="3">
        <v>0.38</v>
      </c>
      <c r="D130" s="3">
        <f t="shared" si="64"/>
        <v>3.0000000000000027E-2</v>
      </c>
      <c r="E130" s="3">
        <v>0.37</v>
      </c>
      <c r="G130" s="3">
        <v>0.59</v>
      </c>
      <c r="H130" s="3">
        <v>0.38</v>
      </c>
      <c r="I130" s="3">
        <f>1-G130-H130</f>
        <v>3.0000000000000027E-2</v>
      </c>
      <c r="J130" s="3">
        <v>0.37</v>
      </c>
    </row>
    <row r="131" spans="1:10" x14ac:dyDescent="0.3">
      <c r="A131" t="s">
        <v>77</v>
      </c>
      <c r="B131" s="3">
        <v>0.31</v>
      </c>
      <c r="C131" s="3">
        <v>0.63</v>
      </c>
      <c r="D131" s="3">
        <f t="shared" si="64"/>
        <v>5.9999999999999942E-2</v>
      </c>
      <c r="E131" s="3">
        <v>0.34</v>
      </c>
      <c r="G131" s="3">
        <v>0.31</v>
      </c>
      <c r="H131" s="3">
        <v>0.63</v>
      </c>
      <c r="I131" s="3">
        <f>1-G131-H131</f>
        <v>5.9999999999999942E-2</v>
      </c>
      <c r="J131" s="3">
        <v>0.34</v>
      </c>
    </row>
    <row r="132" spans="1:10" x14ac:dyDescent="0.3">
      <c r="A132" t="s">
        <v>74</v>
      </c>
      <c r="B132" s="3">
        <v>0.54</v>
      </c>
      <c r="C132" s="3">
        <v>0.39</v>
      </c>
      <c r="D132" s="3">
        <f t="shared" si="64"/>
        <v>6.9999999999999951E-2</v>
      </c>
      <c r="E132" s="3">
        <v>0.24</v>
      </c>
      <c r="G132" s="3">
        <v>0.54</v>
      </c>
      <c r="H132" s="3">
        <v>0.39</v>
      </c>
      <c r="I132" s="3">
        <f>1-G132-H132</f>
        <v>6.9999999999999951E-2</v>
      </c>
      <c r="J132" s="3">
        <v>0.24</v>
      </c>
    </row>
    <row r="133" spans="1:10" x14ac:dyDescent="0.3">
      <c r="A133" t="s">
        <v>119</v>
      </c>
      <c r="B133" s="3">
        <f>$E130*B130+$E131*B131+$E132*B132</f>
        <v>0.45329999999999998</v>
      </c>
      <c r="C133" s="3">
        <f>$E130*C130+$E131*C131+$E132*C132</f>
        <v>0.44840000000000002</v>
      </c>
      <c r="D133" s="3">
        <f>E133-B133-C133</f>
        <v>4.8299999999999954E-2</v>
      </c>
      <c r="E133" s="3">
        <f>E130+E131+E132</f>
        <v>0.95</v>
      </c>
      <c r="G133" s="3">
        <f>$J130*G130+$J131*G131+$J132*G132</f>
        <v>0.45329999999999998</v>
      </c>
      <c r="H133" s="3">
        <f>$J130*H130+$J131*H131+$J132*H132</f>
        <v>0.44840000000000002</v>
      </c>
      <c r="I133" s="3">
        <f>J133-G133-H133</f>
        <v>4.8299999999999954E-2</v>
      </c>
      <c r="J133" s="3">
        <f>J130+J131+J132</f>
        <v>0.95</v>
      </c>
    </row>
    <row r="134" spans="1:10" x14ac:dyDescent="0.3">
      <c r="D134" s="3"/>
      <c r="I134" s="3"/>
    </row>
    <row r="135" spans="1:10" ht="15.6" x14ac:dyDescent="0.3">
      <c r="A135" s="2" t="s">
        <v>78</v>
      </c>
      <c r="B135" s="7" t="s">
        <v>116</v>
      </c>
      <c r="C135" s="7" t="s">
        <v>117</v>
      </c>
      <c r="D135" s="3" t="s">
        <v>7</v>
      </c>
      <c r="E135" s="7" t="s">
        <v>118</v>
      </c>
      <c r="G135" s="7" t="s">
        <v>116</v>
      </c>
      <c r="H135" s="7" t="s">
        <v>117</v>
      </c>
      <c r="I135" s="3" t="s">
        <v>7</v>
      </c>
      <c r="J135" s="7" t="s">
        <v>118</v>
      </c>
    </row>
    <row r="136" spans="1:10" x14ac:dyDescent="0.3">
      <c r="A136" t="s">
        <v>79</v>
      </c>
      <c r="B136" s="3">
        <v>0.59</v>
      </c>
      <c r="C136" s="3">
        <v>0.35</v>
      </c>
      <c r="D136" s="3">
        <f t="shared" si="64"/>
        <v>6.0000000000000053E-2</v>
      </c>
      <c r="E136" s="3">
        <v>0.39</v>
      </c>
      <c r="G136" s="3">
        <v>0.59</v>
      </c>
      <c r="H136" s="3">
        <v>0.35</v>
      </c>
      <c r="I136" s="3">
        <f>1-G136-H136</f>
        <v>6.0000000000000053E-2</v>
      </c>
      <c r="J136" s="3">
        <v>0.38</v>
      </c>
    </row>
    <row r="137" spans="1:10" x14ac:dyDescent="0.3">
      <c r="A137" t="s">
        <v>80</v>
      </c>
      <c r="B137" s="3">
        <v>0.32</v>
      </c>
      <c r="C137" s="3">
        <v>0.64</v>
      </c>
      <c r="D137" s="3">
        <f t="shared" si="64"/>
        <v>3.9999999999999925E-2</v>
      </c>
      <c r="E137" s="3">
        <v>0.42</v>
      </c>
      <c r="G137" s="3">
        <v>0.31</v>
      </c>
      <c r="H137" s="3">
        <v>0.65</v>
      </c>
      <c r="I137" s="3">
        <f>1-G137-H137</f>
        <v>3.9999999999999925E-2</v>
      </c>
      <c r="J137" s="3">
        <v>0.42</v>
      </c>
    </row>
    <row r="138" spans="1:10" x14ac:dyDescent="0.3">
      <c r="A138" t="s">
        <v>81</v>
      </c>
      <c r="B138" s="3">
        <v>0.65</v>
      </c>
      <c r="C138" s="3">
        <v>0.3</v>
      </c>
      <c r="D138" s="3">
        <f t="shared" si="64"/>
        <v>4.9999999999999989E-2</v>
      </c>
      <c r="E138" s="3">
        <v>0.11</v>
      </c>
      <c r="G138" s="3">
        <v>0.63</v>
      </c>
      <c r="H138" s="3">
        <v>0.3</v>
      </c>
      <c r="I138" s="3">
        <f>1-G138-H138</f>
        <v>7.0000000000000007E-2</v>
      </c>
      <c r="J138" s="3">
        <v>0.11</v>
      </c>
    </row>
    <row r="139" spans="1:10" x14ac:dyDescent="0.3">
      <c r="A139" t="s">
        <v>119</v>
      </c>
      <c r="B139" s="3">
        <f>$E136*B136+$E137*B137+$E138*B138</f>
        <v>0.436</v>
      </c>
      <c r="C139" s="3">
        <f>$E136*C136+$E137*C137+$E138*C138</f>
        <v>0.43830000000000002</v>
      </c>
      <c r="D139" s="3">
        <f>E139-B139-C139</f>
        <v>4.5700000000000018E-2</v>
      </c>
      <c r="E139" s="3">
        <f>E136+E137+E138</f>
        <v>0.92</v>
      </c>
      <c r="G139" s="3">
        <f>$J136*G136+$J137*G137+$J138*G138</f>
        <v>0.42369999999999997</v>
      </c>
      <c r="H139" s="3">
        <f>$J136*H136+$J137*H137+$J138*H138</f>
        <v>0.43900000000000006</v>
      </c>
      <c r="I139" s="3">
        <f>J139-G139-H139</f>
        <v>4.7300000000000009E-2</v>
      </c>
      <c r="J139" s="3">
        <f>J136+J137+J138</f>
        <v>0.91</v>
      </c>
    </row>
    <row r="140" spans="1:10" x14ac:dyDescent="0.3">
      <c r="D140" s="3"/>
      <c r="I140" s="3"/>
    </row>
    <row r="141" spans="1:10" ht="15.6" x14ac:dyDescent="0.3">
      <c r="A141" s="2" t="s">
        <v>82</v>
      </c>
      <c r="B141" s="7" t="s">
        <v>116</v>
      </c>
      <c r="C141" s="7" t="s">
        <v>117</v>
      </c>
      <c r="D141" s="3" t="s">
        <v>7</v>
      </c>
      <c r="E141" s="7" t="s">
        <v>118</v>
      </c>
      <c r="G141" s="7" t="s">
        <v>116</v>
      </c>
      <c r="H141" s="7" t="s">
        <v>117</v>
      </c>
      <c r="I141" s="3" t="s">
        <v>7</v>
      </c>
      <c r="J141" s="7" t="s">
        <v>118</v>
      </c>
    </row>
    <row r="142" spans="1:10" x14ac:dyDescent="0.3">
      <c r="A142" t="s">
        <v>83</v>
      </c>
      <c r="B142" s="3">
        <v>0.61</v>
      </c>
      <c r="C142" s="3">
        <v>0.33</v>
      </c>
      <c r="D142" s="3">
        <f t="shared" ref="D142:D192" si="77">1-B142-C142</f>
        <v>0.06</v>
      </c>
      <c r="E142" s="3">
        <v>0.7</v>
      </c>
      <c r="G142" s="3">
        <v>0.6</v>
      </c>
      <c r="H142" s="3">
        <v>0.34</v>
      </c>
      <c r="I142" s="3">
        <f>1-G142-H142</f>
        <v>0.06</v>
      </c>
      <c r="J142" s="3">
        <v>0.7</v>
      </c>
    </row>
    <row r="143" spans="1:10" x14ac:dyDescent="0.3">
      <c r="A143" t="s">
        <v>84</v>
      </c>
      <c r="B143" s="3">
        <v>0.14000000000000001</v>
      </c>
      <c r="C143" s="3">
        <v>0.83</v>
      </c>
      <c r="D143" s="3">
        <f t="shared" si="77"/>
        <v>3.0000000000000027E-2</v>
      </c>
      <c r="E143" s="3">
        <v>0.25</v>
      </c>
      <c r="G143" s="3">
        <v>0.14000000000000001</v>
      </c>
      <c r="H143" s="3">
        <v>0.84</v>
      </c>
      <c r="I143" s="3">
        <f>1-G143-H143</f>
        <v>2.0000000000000018E-2</v>
      </c>
      <c r="J143" s="3">
        <v>0.25</v>
      </c>
    </row>
    <row r="144" spans="1:10" x14ac:dyDescent="0.3">
      <c r="A144" t="s">
        <v>119</v>
      </c>
      <c r="B144" s="3">
        <f>$E142*B142+$E143*B143</f>
        <v>0.46199999999999997</v>
      </c>
      <c r="C144" s="3">
        <f>$E142*C142+$E143*C143</f>
        <v>0.4385</v>
      </c>
      <c r="D144" s="3">
        <f>E144-B144-C144</f>
        <v>4.9499999999999988E-2</v>
      </c>
      <c r="E144" s="3">
        <f>E142+E143</f>
        <v>0.95</v>
      </c>
      <c r="G144" s="3">
        <f>$J142*G142+$J143*G143</f>
        <v>0.45499999999999996</v>
      </c>
      <c r="H144" s="3">
        <f>$J142*H142+$J143*H143</f>
        <v>0.44799999999999995</v>
      </c>
      <c r="I144" s="3">
        <f>J144-G144-H144</f>
        <v>4.7000000000000042E-2</v>
      </c>
      <c r="J144" s="3">
        <f>J142+J143</f>
        <v>0.95</v>
      </c>
    </row>
    <row r="145" spans="1:10" x14ac:dyDescent="0.3">
      <c r="D145" s="3"/>
      <c r="I145" s="3"/>
    </row>
    <row r="146" spans="1:10" ht="15.6" x14ac:dyDescent="0.3">
      <c r="A146" s="2" t="s">
        <v>85</v>
      </c>
      <c r="B146" s="7" t="s">
        <v>116</v>
      </c>
      <c r="C146" s="7" t="s">
        <v>117</v>
      </c>
      <c r="D146" s="3" t="s">
        <v>7</v>
      </c>
      <c r="E146" s="7" t="s">
        <v>118</v>
      </c>
      <c r="G146" s="7" t="s">
        <v>116</v>
      </c>
      <c r="H146" s="7" t="s">
        <v>117</v>
      </c>
      <c r="I146" s="3" t="s">
        <v>7</v>
      </c>
      <c r="J146" s="7" t="s">
        <v>118</v>
      </c>
    </row>
    <row r="147" spans="1:10" x14ac:dyDescent="0.3">
      <c r="A147" t="s">
        <v>86</v>
      </c>
      <c r="B147" s="3">
        <v>0.1</v>
      </c>
      <c r="C147" s="3">
        <v>0.86</v>
      </c>
      <c r="D147" s="3">
        <f t="shared" si="77"/>
        <v>4.0000000000000036E-2</v>
      </c>
      <c r="E147" s="3">
        <v>0.41</v>
      </c>
      <c r="G147" s="3">
        <v>0.1</v>
      </c>
      <c r="H147" s="3">
        <v>0.86</v>
      </c>
      <c r="I147" s="3">
        <f>1-G147-H147</f>
        <v>4.0000000000000036E-2</v>
      </c>
      <c r="J147" s="3">
        <v>0.41</v>
      </c>
    </row>
    <row r="148" spans="1:10" x14ac:dyDescent="0.3">
      <c r="A148" t="s">
        <v>87</v>
      </c>
      <c r="B148" s="3">
        <v>0.76</v>
      </c>
      <c r="C148" s="3">
        <v>0.17</v>
      </c>
      <c r="D148" s="3">
        <f t="shared" si="77"/>
        <v>6.9999999999999979E-2</v>
      </c>
      <c r="E148" s="3">
        <v>0.54</v>
      </c>
      <c r="G148" s="3">
        <v>0.76</v>
      </c>
      <c r="H148" s="3">
        <v>0.17</v>
      </c>
      <c r="I148" s="3">
        <f>1-G148-H148</f>
        <v>6.9999999999999979E-2</v>
      </c>
      <c r="J148" s="3">
        <v>0.54</v>
      </c>
    </row>
    <row r="149" spans="1:10" x14ac:dyDescent="0.3">
      <c r="A149" t="s">
        <v>119</v>
      </c>
      <c r="B149" s="3">
        <f>$E147*B147+$E148*B148</f>
        <v>0.45140000000000002</v>
      </c>
      <c r="C149" s="3">
        <f>$E147*C147+$E148*C148</f>
        <v>0.44439999999999996</v>
      </c>
      <c r="D149" s="3">
        <f>E149-B149-C149</f>
        <v>5.419999999999997E-2</v>
      </c>
      <c r="E149" s="3">
        <f>E147+E148</f>
        <v>0.95</v>
      </c>
      <c r="G149" s="3">
        <f>$J147*G147+$J148*G148</f>
        <v>0.45140000000000002</v>
      </c>
      <c r="H149" s="3">
        <f>$J147*H147+$J148*H148</f>
        <v>0.44439999999999996</v>
      </c>
      <c r="I149" s="3">
        <f>J149-G149-H149</f>
        <v>5.419999999999997E-2</v>
      </c>
      <c r="J149" s="3">
        <f>J147+J148</f>
        <v>0.95</v>
      </c>
    </row>
    <row r="150" spans="1:10" x14ac:dyDescent="0.3">
      <c r="D150" s="3"/>
      <c r="I150" s="3"/>
    </row>
    <row r="151" spans="1:10" ht="15.6" x14ac:dyDescent="0.3">
      <c r="A151" s="2" t="s">
        <v>88</v>
      </c>
      <c r="B151" s="7" t="s">
        <v>116</v>
      </c>
      <c r="C151" s="7" t="s">
        <v>117</v>
      </c>
      <c r="D151" s="3" t="s">
        <v>7</v>
      </c>
      <c r="E151" s="7" t="s">
        <v>118</v>
      </c>
      <c r="G151" s="7" t="s">
        <v>116</v>
      </c>
      <c r="H151" s="7" t="s">
        <v>117</v>
      </c>
      <c r="I151" s="3" t="s">
        <v>7</v>
      </c>
      <c r="J151" s="7" t="s">
        <v>118</v>
      </c>
    </row>
    <row r="152" spans="1:10" x14ac:dyDescent="0.3">
      <c r="A152" t="s">
        <v>89</v>
      </c>
      <c r="B152" s="3">
        <v>0.78</v>
      </c>
      <c r="C152" s="3">
        <v>0.2</v>
      </c>
      <c r="D152" s="3">
        <f t="shared" si="77"/>
        <v>1.9999999999999962E-2</v>
      </c>
      <c r="E152" s="3">
        <v>0.05</v>
      </c>
      <c r="G152" s="3">
        <v>0.78</v>
      </c>
      <c r="H152" s="3">
        <v>0.2</v>
      </c>
      <c r="I152" s="3">
        <f>1-G152-H152</f>
        <v>1.9999999999999962E-2</v>
      </c>
      <c r="J152" s="3">
        <v>0.05</v>
      </c>
    </row>
    <row r="153" spans="1:10" x14ac:dyDescent="0.3">
      <c r="A153" t="s">
        <v>90</v>
      </c>
      <c r="B153" s="3">
        <v>0.75</v>
      </c>
      <c r="C153" s="3">
        <v>0.2</v>
      </c>
      <c r="D153" s="3">
        <f t="shared" si="77"/>
        <v>4.9999999999999989E-2</v>
      </c>
      <c r="E153" s="3">
        <v>0.24</v>
      </c>
      <c r="G153" s="3">
        <v>0.75</v>
      </c>
      <c r="H153" s="3">
        <v>0.2</v>
      </c>
      <c r="I153" s="3">
        <f>1-G153-H153</f>
        <v>4.9999999999999989E-2</v>
      </c>
      <c r="J153" s="3">
        <v>0.24</v>
      </c>
    </row>
    <row r="154" spans="1:10" x14ac:dyDescent="0.3">
      <c r="A154" t="s">
        <v>91</v>
      </c>
      <c r="B154" s="3">
        <v>0.45</v>
      </c>
      <c r="C154" s="3">
        <v>0.49</v>
      </c>
      <c r="D154" s="3">
        <f t="shared" si="77"/>
        <v>6.0000000000000053E-2</v>
      </c>
      <c r="E154" s="3">
        <v>0.46</v>
      </c>
      <c r="G154" s="3">
        <v>0.45</v>
      </c>
      <c r="H154" s="3">
        <v>0.49</v>
      </c>
      <c r="I154" s="3">
        <f>1-G154-H154</f>
        <v>6.0000000000000053E-2</v>
      </c>
      <c r="J154" s="3">
        <v>0.46</v>
      </c>
    </row>
    <row r="155" spans="1:10" x14ac:dyDescent="0.3">
      <c r="A155" t="s">
        <v>92</v>
      </c>
      <c r="B155" s="3">
        <v>0.18</v>
      </c>
      <c r="C155" s="3">
        <v>0.77</v>
      </c>
      <c r="D155" s="3">
        <f t="shared" si="77"/>
        <v>5.0000000000000044E-2</v>
      </c>
      <c r="E155" s="3">
        <v>0.23</v>
      </c>
      <c r="G155" s="3">
        <v>0.18</v>
      </c>
      <c r="H155" s="3">
        <v>0.77</v>
      </c>
      <c r="I155" s="3">
        <f>1-G155-H155</f>
        <v>5.0000000000000044E-2</v>
      </c>
      <c r="J155" s="3">
        <v>0.23</v>
      </c>
    </row>
    <row r="156" spans="1:10" x14ac:dyDescent="0.3">
      <c r="A156" t="s">
        <v>119</v>
      </c>
      <c r="B156" s="3">
        <f>$E152*B152+$E153*B153+$E154*B154+$E155*B155</f>
        <v>0.46740000000000004</v>
      </c>
      <c r="C156" s="3">
        <f>$E152*C152+$E153*C153+$E154*C154+$E155*C155</f>
        <v>0.46050000000000002</v>
      </c>
      <c r="D156" s="3">
        <f>E156-B156-C156</f>
        <v>5.2099999999999924E-2</v>
      </c>
      <c r="E156" s="3">
        <f>E152+E153+E154+E155</f>
        <v>0.98</v>
      </c>
      <c r="G156" s="3">
        <f>$J152*G152+$J153*G153+$J154*G154+$J155*G155</f>
        <v>0.46740000000000004</v>
      </c>
      <c r="H156" s="3">
        <f>$J152*H152+$J153*H153+$J154*H154+$J155*H155</f>
        <v>0.46050000000000002</v>
      </c>
      <c r="I156" s="3">
        <f>J156-G156-H156</f>
        <v>5.2099999999999924E-2</v>
      </c>
      <c r="J156" s="3">
        <f>J152+J153+J154+J155</f>
        <v>0.98</v>
      </c>
    </row>
    <row r="157" spans="1:10" x14ac:dyDescent="0.3">
      <c r="D157" s="3"/>
      <c r="I157" s="3"/>
    </row>
    <row r="158" spans="1:10" ht="15.6" x14ac:dyDescent="0.3">
      <c r="A158" s="2" t="s">
        <v>93</v>
      </c>
      <c r="B158" s="7" t="s">
        <v>116</v>
      </c>
      <c r="C158" s="7" t="s">
        <v>117</v>
      </c>
      <c r="D158" s="3" t="s">
        <v>7</v>
      </c>
      <c r="E158" s="7" t="s">
        <v>118</v>
      </c>
      <c r="G158" s="7" t="s">
        <v>116</v>
      </c>
      <c r="H158" s="7" t="s">
        <v>117</v>
      </c>
      <c r="I158" s="3" t="s">
        <v>7</v>
      </c>
      <c r="J158" s="7" t="s">
        <v>118</v>
      </c>
    </row>
    <row r="159" spans="1:10" x14ac:dyDescent="0.3">
      <c r="A159" t="s">
        <v>94</v>
      </c>
      <c r="B159" s="3">
        <v>0.84</v>
      </c>
      <c r="C159" s="3">
        <v>0.1</v>
      </c>
      <c r="D159" s="3">
        <f t="shared" si="77"/>
        <v>6.0000000000000026E-2</v>
      </c>
      <c r="E159" s="3">
        <v>0.53</v>
      </c>
      <c r="G159" s="3">
        <v>0.84</v>
      </c>
      <c r="H159" s="3">
        <v>0.1</v>
      </c>
      <c r="I159" s="3">
        <f>1-G159-H159</f>
        <v>6.0000000000000026E-2</v>
      </c>
      <c r="J159" s="3">
        <v>0.53</v>
      </c>
    </row>
    <row r="160" spans="1:10" x14ac:dyDescent="0.3">
      <c r="A160" t="s">
        <v>95</v>
      </c>
      <c r="B160" s="3">
        <v>0.06</v>
      </c>
      <c r="C160" s="3">
        <v>0.9</v>
      </c>
      <c r="D160" s="3">
        <f t="shared" si="77"/>
        <v>3.9999999999999925E-2</v>
      </c>
      <c r="E160" s="3">
        <v>0.45</v>
      </c>
      <c r="G160" s="3">
        <v>0.06</v>
      </c>
      <c r="H160" s="3">
        <v>0.9</v>
      </c>
      <c r="I160" s="3">
        <f>1-G160-H160</f>
        <v>3.9999999999999925E-2</v>
      </c>
      <c r="J160" s="3">
        <v>0.45</v>
      </c>
    </row>
    <row r="161" spans="1:10" x14ac:dyDescent="0.3">
      <c r="A161" t="s">
        <v>119</v>
      </c>
      <c r="B161" s="3">
        <f>$E159*B159+$E160*B160</f>
        <v>0.47220000000000001</v>
      </c>
      <c r="C161" s="3">
        <f>$E159*C159+$E160*C160</f>
        <v>0.45800000000000002</v>
      </c>
      <c r="D161" s="3">
        <f>E161-B161-C161</f>
        <v>4.9800000000000011E-2</v>
      </c>
      <c r="E161" s="3">
        <f>E159+E160</f>
        <v>0.98</v>
      </c>
      <c r="G161" s="3">
        <f>$J159*G159+$J160*G160</f>
        <v>0.47220000000000001</v>
      </c>
      <c r="H161" s="3">
        <f>$J159*H159+$J160*H160</f>
        <v>0.45800000000000002</v>
      </c>
      <c r="I161" s="3">
        <f>J161-G161-H161</f>
        <v>4.9800000000000011E-2</v>
      </c>
      <c r="J161" s="3">
        <f>J159+J160</f>
        <v>0.98</v>
      </c>
    </row>
    <row r="162" spans="1:10" x14ac:dyDescent="0.3">
      <c r="D162" s="3"/>
      <c r="I162" s="3"/>
    </row>
    <row r="163" spans="1:10" ht="15.6" x14ac:dyDescent="0.3">
      <c r="A163" s="2" t="s">
        <v>96</v>
      </c>
      <c r="B163" s="7" t="s">
        <v>116</v>
      </c>
      <c r="C163" s="7" t="s">
        <v>117</v>
      </c>
      <c r="D163" s="3" t="s">
        <v>7</v>
      </c>
      <c r="E163" s="7" t="s">
        <v>118</v>
      </c>
      <c r="G163" s="7" t="s">
        <v>116</v>
      </c>
      <c r="H163" s="7" t="s">
        <v>117</v>
      </c>
      <c r="I163" s="3" t="s">
        <v>7</v>
      </c>
      <c r="J163" s="7" t="s">
        <v>118</v>
      </c>
    </row>
    <row r="164" spans="1:10" x14ac:dyDescent="0.3">
      <c r="A164" t="s">
        <v>97</v>
      </c>
      <c r="B164" s="3">
        <v>0.53</v>
      </c>
      <c r="C164" s="3">
        <v>0.42</v>
      </c>
      <c r="D164" s="3">
        <f t="shared" si="77"/>
        <v>4.9999999999999989E-2</v>
      </c>
      <c r="E164" s="3">
        <v>0.41</v>
      </c>
      <c r="G164" s="3">
        <v>0.53</v>
      </c>
      <c r="H164" s="3">
        <v>0.42</v>
      </c>
      <c r="I164" s="3">
        <f>1-G164-H164</f>
        <v>4.9999999999999989E-2</v>
      </c>
      <c r="J164" s="3">
        <v>0.41</v>
      </c>
    </row>
    <row r="165" spans="1:10" x14ac:dyDescent="0.3">
      <c r="A165" t="s">
        <v>98</v>
      </c>
      <c r="B165" s="3">
        <v>0.48</v>
      </c>
      <c r="C165" s="3">
        <v>0.49</v>
      </c>
      <c r="D165" s="3">
        <f t="shared" si="77"/>
        <v>3.0000000000000027E-2</v>
      </c>
      <c r="E165" s="3">
        <v>0.32</v>
      </c>
      <c r="G165" s="3">
        <v>0.48</v>
      </c>
      <c r="H165" s="3">
        <v>0.49</v>
      </c>
      <c r="I165" s="3">
        <f>1-G165-H165</f>
        <v>3.0000000000000027E-2</v>
      </c>
      <c r="J165" s="3">
        <v>0.32</v>
      </c>
    </row>
    <row r="166" spans="1:10" x14ac:dyDescent="0.3">
      <c r="A166" t="s">
        <v>99</v>
      </c>
      <c r="B166" s="3">
        <v>0.39</v>
      </c>
      <c r="C166" s="3">
        <v>0.51</v>
      </c>
      <c r="D166" s="3">
        <f t="shared" si="77"/>
        <v>9.9999999999999978E-2</v>
      </c>
      <c r="E166" s="3">
        <v>0.25</v>
      </c>
      <c r="G166" s="3">
        <v>0.39</v>
      </c>
      <c r="H166" s="3">
        <v>0.51</v>
      </c>
      <c r="I166" s="3">
        <f>1-G166-H166</f>
        <v>9.9999999999999978E-2</v>
      </c>
      <c r="J166" s="3">
        <v>0.25</v>
      </c>
    </row>
    <row r="167" spans="1:10" x14ac:dyDescent="0.3">
      <c r="A167" t="s">
        <v>119</v>
      </c>
      <c r="B167" s="3">
        <f>$E164*B164+$E165*B165+$E166*B166</f>
        <v>0.46840000000000004</v>
      </c>
      <c r="C167" s="3">
        <f>$E164*C164+$E165*C165+$E166*C166</f>
        <v>0.45649999999999996</v>
      </c>
      <c r="D167" s="3">
        <f>E167-B167-C167</f>
        <v>5.5099999999999982E-2</v>
      </c>
      <c r="E167" s="3">
        <f>E164+E165+E166</f>
        <v>0.98</v>
      </c>
      <c r="G167" s="3">
        <f>$J164*G164+$J165*G165+$J166*G166</f>
        <v>0.46840000000000004</v>
      </c>
      <c r="H167" s="3">
        <f>$J164*H164+$J165*H165+$J166*H166</f>
        <v>0.45649999999999996</v>
      </c>
      <c r="I167" s="3">
        <f>J167-G167-H167</f>
        <v>5.5099999999999982E-2</v>
      </c>
      <c r="J167" s="3">
        <f>J164+J165+J166</f>
        <v>0.98</v>
      </c>
    </row>
    <row r="168" spans="1:10" x14ac:dyDescent="0.3">
      <c r="D168" s="3"/>
      <c r="I168" s="3"/>
    </row>
    <row r="169" spans="1:10" ht="15.6" x14ac:dyDescent="0.3">
      <c r="A169" s="2" t="s">
        <v>100</v>
      </c>
      <c r="B169" s="7" t="s">
        <v>116</v>
      </c>
      <c r="C169" s="7" t="s">
        <v>117</v>
      </c>
      <c r="D169" s="3" t="s">
        <v>7</v>
      </c>
      <c r="E169" s="7" t="s">
        <v>118</v>
      </c>
      <c r="G169" s="7" t="s">
        <v>116</v>
      </c>
      <c r="H169" s="7" t="s">
        <v>117</v>
      </c>
      <c r="I169" s="3" t="s">
        <v>7</v>
      </c>
      <c r="J169" s="7" t="s">
        <v>118</v>
      </c>
    </row>
    <row r="170" spans="1:10" x14ac:dyDescent="0.3">
      <c r="A170" t="s">
        <v>101</v>
      </c>
      <c r="B170" s="3">
        <v>0.57999999999999996</v>
      </c>
      <c r="C170" s="3">
        <v>0.35</v>
      </c>
      <c r="D170" s="3">
        <f t="shared" si="77"/>
        <v>7.0000000000000062E-2</v>
      </c>
      <c r="E170" s="3">
        <v>0.15</v>
      </c>
      <c r="G170" s="3">
        <v>0.57999999999999996</v>
      </c>
      <c r="H170" s="3">
        <v>0.35</v>
      </c>
      <c r="I170" s="3">
        <f>1-G170-H170</f>
        <v>7.0000000000000062E-2</v>
      </c>
      <c r="J170" s="3">
        <v>0.15</v>
      </c>
    </row>
    <row r="171" spans="1:10" x14ac:dyDescent="0.3">
      <c r="A171" t="s">
        <v>102</v>
      </c>
      <c r="B171" s="3">
        <v>0.14000000000000001</v>
      </c>
      <c r="C171" s="3">
        <v>0.83</v>
      </c>
      <c r="D171" s="3">
        <f t="shared" si="77"/>
        <v>3.0000000000000027E-2</v>
      </c>
      <c r="E171" s="3">
        <v>0.39</v>
      </c>
      <c r="G171" s="3">
        <v>0.14000000000000001</v>
      </c>
      <c r="H171" s="3">
        <v>0.83</v>
      </c>
      <c r="I171" s="3">
        <f>1-G171-H171</f>
        <v>3.0000000000000027E-2</v>
      </c>
      <c r="J171" s="3">
        <v>0.39</v>
      </c>
    </row>
    <row r="172" spans="1:10" x14ac:dyDescent="0.3">
      <c r="A172" t="s">
        <v>103</v>
      </c>
      <c r="B172" s="3">
        <v>0.9</v>
      </c>
      <c r="C172" s="3">
        <v>0.08</v>
      </c>
      <c r="D172" s="3">
        <f t="shared" si="77"/>
        <v>1.9999999999999976E-2</v>
      </c>
      <c r="E172" s="3">
        <v>0.21</v>
      </c>
      <c r="G172" s="3">
        <v>0.9</v>
      </c>
      <c r="H172" s="3">
        <v>0.08</v>
      </c>
      <c r="I172" s="3">
        <f>1-G172-H172</f>
        <v>1.9999999999999976E-2</v>
      </c>
      <c r="J172" s="3">
        <v>0.21</v>
      </c>
    </row>
    <row r="173" spans="1:10" x14ac:dyDescent="0.3">
      <c r="A173" t="s">
        <v>104</v>
      </c>
      <c r="B173" s="3">
        <v>0.66</v>
      </c>
      <c r="C173" s="3">
        <v>0.26</v>
      </c>
      <c r="D173" s="3">
        <f t="shared" si="77"/>
        <v>7.999999999999996E-2</v>
      </c>
      <c r="E173" s="3">
        <v>0.2</v>
      </c>
      <c r="G173" s="3">
        <v>0.66</v>
      </c>
      <c r="H173" s="3">
        <v>0.26</v>
      </c>
      <c r="I173" s="3">
        <f>1-G173-H173</f>
        <v>7.999999999999996E-2</v>
      </c>
      <c r="J173" s="3">
        <v>0.2</v>
      </c>
    </row>
    <row r="174" spans="1:10" x14ac:dyDescent="0.3">
      <c r="A174" t="s">
        <v>119</v>
      </c>
      <c r="B174" s="3">
        <f>$E170*B170+$E171*B171+$E172*B172+$E173*B173</f>
        <v>0.46260000000000001</v>
      </c>
      <c r="C174" s="3">
        <f>$E170*C170+$E171*C171+$E172*C172+$E173*C173</f>
        <v>0.44499999999999995</v>
      </c>
      <c r="D174" s="3">
        <f>E174-B174-C174</f>
        <v>4.2399999999999993E-2</v>
      </c>
      <c r="E174" s="3">
        <f>E170+E171+E172+E173</f>
        <v>0.95</v>
      </c>
      <c r="G174" s="3">
        <f>$J170*G170+$J171*G171+$J172*G172+$J173*G173</f>
        <v>0.46260000000000001</v>
      </c>
      <c r="H174" s="3">
        <f>$J170*H170+$J171*H171+$J172*H172+$J173*H173</f>
        <v>0.44499999999999995</v>
      </c>
      <c r="I174" s="3">
        <f>J174-G174-H174</f>
        <v>4.2399999999999993E-2</v>
      </c>
      <c r="J174" s="3">
        <f>J170+J171+J172+J173</f>
        <v>0.95</v>
      </c>
    </row>
    <row r="175" spans="1:10" x14ac:dyDescent="0.3">
      <c r="D175" s="3"/>
      <c r="I175" s="3"/>
    </row>
    <row r="176" spans="1:10" ht="15.6" x14ac:dyDescent="0.3">
      <c r="A176" s="2" t="s">
        <v>105</v>
      </c>
      <c r="B176" s="7" t="s">
        <v>116</v>
      </c>
      <c r="C176" s="7" t="s">
        <v>117</v>
      </c>
      <c r="D176" s="3" t="s">
        <v>7</v>
      </c>
      <c r="E176" s="7" t="s">
        <v>118</v>
      </c>
      <c r="G176" s="7" t="s">
        <v>116</v>
      </c>
      <c r="H176" s="7" t="s">
        <v>117</v>
      </c>
      <c r="I176" s="3" t="s">
        <v>7</v>
      </c>
      <c r="J176" s="7" t="s">
        <v>118</v>
      </c>
    </row>
    <row r="177" spans="1:10" x14ac:dyDescent="0.3">
      <c r="A177" t="s">
        <v>106</v>
      </c>
      <c r="B177" s="3">
        <v>0.94</v>
      </c>
      <c r="C177" s="3">
        <v>0.02</v>
      </c>
      <c r="D177" s="3">
        <f t="shared" si="77"/>
        <v>4.0000000000000049E-2</v>
      </c>
      <c r="E177" s="3">
        <v>0.49</v>
      </c>
      <c r="G177" s="3">
        <v>0.94</v>
      </c>
      <c r="H177" s="3">
        <v>0.02</v>
      </c>
      <c r="I177" s="3">
        <f>1-G177-H177</f>
        <v>4.0000000000000049E-2</v>
      </c>
      <c r="J177" s="3">
        <v>0.49</v>
      </c>
    </row>
    <row r="178" spans="1:10" x14ac:dyDescent="0.3">
      <c r="A178" t="s">
        <v>107</v>
      </c>
      <c r="B178" s="3">
        <v>0.01</v>
      </c>
      <c r="C178" s="3">
        <v>0.96</v>
      </c>
      <c r="D178" s="3">
        <f t="shared" si="77"/>
        <v>3.0000000000000027E-2</v>
      </c>
      <c r="E178" s="3">
        <v>0.46</v>
      </c>
      <c r="G178" s="3">
        <v>0.01</v>
      </c>
      <c r="H178" s="3">
        <v>0.96</v>
      </c>
      <c r="I178" s="3">
        <f>1-G178-H178</f>
        <v>3.0000000000000027E-2</v>
      </c>
      <c r="J178" s="3">
        <v>0.46</v>
      </c>
    </row>
    <row r="179" spans="1:10" x14ac:dyDescent="0.3">
      <c r="A179" t="s">
        <v>119</v>
      </c>
      <c r="B179" s="3">
        <f>$E177*B177+$E178*B178</f>
        <v>0.46519999999999995</v>
      </c>
      <c r="C179" s="3">
        <f>$E177*C177+$E178*C178</f>
        <v>0.45139999999999997</v>
      </c>
      <c r="D179" s="3">
        <f>E179-B179-C179</f>
        <v>3.3400000000000041E-2</v>
      </c>
      <c r="E179" s="3">
        <f>E177+E178</f>
        <v>0.95</v>
      </c>
      <c r="G179" s="3">
        <f>$J177*G177+$J178*G178</f>
        <v>0.46519999999999995</v>
      </c>
      <c r="H179" s="3">
        <f>$J177*H177+$J178*H178</f>
        <v>0.45139999999999997</v>
      </c>
      <c r="I179" s="3">
        <f>J179-G179-H179</f>
        <v>3.3400000000000041E-2</v>
      </c>
      <c r="J179" s="3">
        <f>J177+J178</f>
        <v>0.95</v>
      </c>
    </row>
    <row r="180" spans="1:10" x14ac:dyDescent="0.3">
      <c r="D180" s="3"/>
      <c r="I180" s="3"/>
    </row>
    <row r="181" spans="1:10" ht="15.6" x14ac:dyDescent="0.3">
      <c r="A181" s="2" t="s">
        <v>108</v>
      </c>
      <c r="B181" s="7" t="s">
        <v>116</v>
      </c>
      <c r="C181" s="7" t="s">
        <v>117</v>
      </c>
      <c r="D181" s="3" t="s">
        <v>7</v>
      </c>
      <c r="E181" s="7" t="s">
        <v>118</v>
      </c>
      <c r="G181" s="7" t="s">
        <v>116</v>
      </c>
      <c r="H181" s="7" t="s">
        <v>117</v>
      </c>
      <c r="I181" s="3" t="s">
        <v>7</v>
      </c>
      <c r="J181" s="7" t="s">
        <v>118</v>
      </c>
    </row>
    <row r="182" spans="1:10" x14ac:dyDescent="0.3">
      <c r="A182" t="s">
        <v>109</v>
      </c>
      <c r="B182" s="3">
        <v>0.44</v>
      </c>
      <c r="C182" s="3">
        <v>0.46</v>
      </c>
      <c r="D182" s="3">
        <f t="shared" si="77"/>
        <v>0.10000000000000003</v>
      </c>
      <c r="E182" s="3">
        <v>0.08</v>
      </c>
      <c r="G182" s="3">
        <v>0.44</v>
      </c>
      <c r="H182" s="3">
        <v>0.46</v>
      </c>
      <c r="I182" s="3">
        <f>1-G182-H182</f>
        <v>0.10000000000000003</v>
      </c>
      <c r="J182" s="3">
        <v>0.08</v>
      </c>
    </row>
    <row r="183" spans="1:10" x14ac:dyDescent="0.3">
      <c r="A183" t="s">
        <v>110</v>
      </c>
      <c r="B183" s="3">
        <v>0.38</v>
      </c>
      <c r="C183" s="3">
        <v>0.5</v>
      </c>
      <c r="D183" s="3">
        <f t="shared" si="77"/>
        <v>0.12</v>
      </c>
      <c r="E183" s="3">
        <v>0.06</v>
      </c>
      <c r="G183" s="3">
        <v>0.38</v>
      </c>
      <c r="H183" s="3">
        <v>0.5</v>
      </c>
      <c r="I183" s="3">
        <f>1-G183-H183</f>
        <v>0.12</v>
      </c>
      <c r="J183" s="3">
        <v>0.06</v>
      </c>
    </row>
    <row r="184" spans="1:10" x14ac:dyDescent="0.3">
      <c r="A184" t="s">
        <v>111</v>
      </c>
      <c r="B184" s="3">
        <v>0.37</v>
      </c>
      <c r="C184" s="3">
        <v>0.51</v>
      </c>
      <c r="D184" s="3">
        <f t="shared" si="77"/>
        <v>0.12</v>
      </c>
      <c r="E184" s="3">
        <v>0.12</v>
      </c>
      <c r="G184" s="3">
        <v>0.37</v>
      </c>
      <c r="H184" s="3">
        <v>0.51</v>
      </c>
      <c r="I184" s="3">
        <f>1-G184-H184</f>
        <v>0.12</v>
      </c>
      <c r="J184" s="3">
        <v>0.12</v>
      </c>
    </row>
    <row r="185" spans="1:10" x14ac:dyDescent="0.3">
      <c r="A185" t="s">
        <v>112</v>
      </c>
      <c r="B185" s="3">
        <v>0.46</v>
      </c>
      <c r="C185" s="3">
        <v>0.5</v>
      </c>
      <c r="D185" s="3">
        <f t="shared" si="77"/>
        <v>4.0000000000000036E-2</v>
      </c>
      <c r="E185" s="3">
        <v>0.13</v>
      </c>
      <c r="G185" s="3">
        <v>0.46</v>
      </c>
      <c r="H185" s="3">
        <v>0.5</v>
      </c>
      <c r="I185" s="3">
        <f>1-G185-H185</f>
        <v>4.0000000000000036E-2</v>
      </c>
      <c r="J185" s="3">
        <v>0.13</v>
      </c>
    </row>
    <row r="186" spans="1:10" x14ac:dyDescent="0.3">
      <c r="A186" t="s">
        <v>113</v>
      </c>
      <c r="B186" s="3">
        <v>0.52</v>
      </c>
      <c r="C186" s="3">
        <v>0.45</v>
      </c>
      <c r="D186" s="3">
        <f t="shared" si="77"/>
        <v>2.9999999999999971E-2</v>
      </c>
      <c r="E186" s="3">
        <v>0.6</v>
      </c>
      <c r="G186" s="3">
        <v>0.52</v>
      </c>
      <c r="H186" s="3">
        <v>0.45</v>
      </c>
      <c r="I186" s="3">
        <f>1-G186-H186</f>
        <v>2.9999999999999971E-2</v>
      </c>
      <c r="J186" s="3">
        <v>0.6</v>
      </c>
    </row>
    <row r="187" spans="1:10" x14ac:dyDescent="0.3">
      <c r="A187" t="s">
        <v>119</v>
      </c>
      <c r="B187" s="3">
        <f>$E182*B182+$E183*B183+$E184*B184+$E185*B185+$E186*B186</f>
        <v>0.47420000000000001</v>
      </c>
      <c r="C187" s="3">
        <f>$E182*C182+$E183*C183+$E184*C184+$E185*C185+$E186*C186</f>
        <v>0.46300000000000002</v>
      </c>
      <c r="D187" s="3">
        <f>E187-B187-C187</f>
        <v>5.2800000000000014E-2</v>
      </c>
      <c r="E187" s="3">
        <f>E182+E183+E184+E185+E186</f>
        <v>0.99</v>
      </c>
      <c r="G187" s="3">
        <f>$J182*G182+$J183*G183+$J184*G184+$J185*G185+$J186*G186</f>
        <v>0.47420000000000001</v>
      </c>
      <c r="H187" s="3">
        <f>$J182*H182+$J183*H183+$J184*H184+$J185*H185+$J186*H186</f>
        <v>0.46300000000000002</v>
      </c>
      <c r="I187" s="3">
        <f>J187-G187-H187</f>
        <v>5.2800000000000014E-2</v>
      </c>
      <c r="J187" s="3">
        <f>J182+J183+J184+J185+J186</f>
        <v>0.99</v>
      </c>
    </row>
    <row r="188" spans="1:10" x14ac:dyDescent="0.3">
      <c r="D188" s="3"/>
      <c r="I188" s="3"/>
    </row>
    <row r="189" spans="1:10" ht="15.6" x14ac:dyDescent="0.3">
      <c r="A189" s="2" t="s">
        <v>114</v>
      </c>
      <c r="B189" s="7" t="s">
        <v>116</v>
      </c>
      <c r="C189" s="7" t="s">
        <v>117</v>
      </c>
      <c r="D189" s="3" t="s">
        <v>7</v>
      </c>
      <c r="E189" s="7" t="s">
        <v>118</v>
      </c>
      <c r="G189" s="7" t="s">
        <v>116</v>
      </c>
      <c r="H189" s="7" t="s">
        <v>117</v>
      </c>
      <c r="I189" s="3" t="s">
        <v>7</v>
      </c>
      <c r="J189" s="7" t="s">
        <v>118</v>
      </c>
    </row>
    <row r="190" spans="1:10" x14ac:dyDescent="0.3">
      <c r="A190" t="s">
        <v>106</v>
      </c>
      <c r="B190" s="3">
        <v>0.97</v>
      </c>
      <c r="C190" s="3">
        <v>0.01</v>
      </c>
      <c r="D190" s="3">
        <f t="shared" si="77"/>
        <v>2.0000000000000025E-2</v>
      </c>
      <c r="E190" s="3">
        <v>0.47</v>
      </c>
      <c r="G190" s="3">
        <v>0.97</v>
      </c>
      <c r="H190" s="3">
        <v>0.01</v>
      </c>
      <c r="I190" s="3">
        <f>1-G190-H190</f>
        <v>2.0000000000000025E-2</v>
      </c>
      <c r="J190" s="3">
        <v>0.47</v>
      </c>
    </row>
    <row r="191" spans="1:10" x14ac:dyDescent="0.3">
      <c r="A191" t="s">
        <v>107</v>
      </c>
      <c r="B191" s="3">
        <v>0.01</v>
      </c>
      <c r="C191" s="3">
        <v>0.97</v>
      </c>
      <c r="D191" s="3">
        <f t="shared" si="77"/>
        <v>2.0000000000000018E-2</v>
      </c>
      <c r="E191" s="3">
        <v>0.47</v>
      </c>
      <c r="G191" s="3">
        <v>0.01</v>
      </c>
      <c r="H191" s="3">
        <v>0.97</v>
      </c>
      <c r="I191" s="3">
        <f>1-G191-H191</f>
        <v>2.0000000000000018E-2</v>
      </c>
      <c r="J191" s="3">
        <v>0.47</v>
      </c>
    </row>
    <row r="192" spans="1:10" x14ac:dyDescent="0.3">
      <c r="A192" t="s">
        <v>115</v>
      </c>
      <c r="B192" s="3">
        <v>0.16</v>
      </c>
      <c r="C192" s="3">
        <v>0.21</v>
      </c>
      <c r="D192" s="3">
        <f t="shared" si="77"/>
        <v>0.63</v>
      </c>
      <c r="E192" s="3">
        <v>0.05</v>
      </c>
      <c r="G192" s="3">
        <v>0.16</v>
      </c>
      <c r="H192" s="3">
        <v>0.21</v>
      </c>
      <c r="I192" s="3">
        <f>1-G192-H192</f>
        <v>0.63</v>
      </c>
      <c r="J192" s="3">
        <v>0.05</v>
      </c>
    </row>
    <row r="193" spans="1:10" x14ac:dyDescent="0.3">
      <c r="A193" t="s">
        <v>119</v>
      </c>
      <c r="B193" s="3">
        <f>$E190*B190+$E191*B191+$E192*B192</f>
        <v>0.46859999999999996</v>
      </c>
      <c r="C193" s="3">
        <f>$E190*C190+$E191*C191+$E192*C192</f>
        <v>0.47109999999999996</v>
      </c>
      <c r="D193" s="3">
        <f>E193-B193-C193</f>
        <v>5.0300000000000122E-2</v>
      </c>
      <c r="E193" s="3">
        <f>E190+E191+E192</f>
        <v>0.99</v>
      </c>
      <c r="G193" s="3">
        <f>$J190*G190+$J191*G191+$J192*G192</f>
        <v>0.46859999999999996</v>
      </c>
      <c r="H193" s="3">
        <f>$J190*H190+$J191*H191+$J192*H192</f>
        <v>0.47109999999999996</v>
      </c>
      <c r="I193" s="3">
        <f>J193-G193-H193</f>
        <v>5.0300000000000122E-2</v>
      </c>
      <c r="J193" s="3">
        <f>J190+J191+J192</f>
        <v>0.99</v>
      </c>
    </row>
    <row r="194" spans="1:10" x14ac:dyDescent="0.3">
      <c r="A194" s="1"/>
    </row>
    <row r="195" spans="1:10" x14ac:dyDescent="0.3">
      <c r="A195" s="1"/>
    </row>
    <row r="196" spans="1:10" x14ac:dyDescent="0.3">
      <c r="A196" s="1"/>
    </row>
  </sheetData>
  <hyperlinks>
    <hyperlink ref="A2" r:id="rId1"/>
    <hyperlink ref="A3" r:id="rId2"/>
  </hyperlinks>
  <pageMargins left="0.7" right="0.7" top="0.75" bottom="0.75" header="0.3" footer="0.3"/>
  <pageSetup paperSize="9" orientation="portrait" r:id="rId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5"/>
  <sheetViews>
    <sheetView zoomScale="150" zoomScaleNormal="150" zoomScalePageLayoutView="15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10" sqref="A10"/>
    </sheetView>
  </sheetViews>
  <sheetFormatPr baseColWidth="10" defaultRowHeight="14.4" x14ac:dyDescent="0.3"/>
  <cols>
    <col min="1" max="1" width="22.6640625" customWidth="1"/>
    <col min="4" max="4" width="13.109375" bestFit="1" customWidth="1"/>
    <col min="11" max="11" width="12" customWidth="1"/>
    <col min="20" max="20" width="15.44140625" customWidth="1"/>
  </cols>
  <sheetData>
    <row r="1" spans="1:13" x14ac:dyDescent="0.3">
      <c r="A1" s="6" t="s">
        <v>193</v>
      </c>
    </row>
    <row r="2" spans="1:13" x14ac:dyDescent="0.3">
      <c r="A2" s="9" t="s">
        <v>120</v>
      </c>
    </row>
    <row r="3" spans="1:13" x14ac:dyDescent="0.3">
      <c r="A3" s="10" t="s">
        <v>141</v>
      </c>
    </row>
    <row r="4" spans="1:13" x14ac:dyDescent="0.3">
      <c r="A4" s="10"/>
    </row>
    <row r="5" spans="1:13" x14ac:dyDescent="0.3">
      <c r="A5" s="10"/>
    </row>
    <row r="6" spans="1:13" x14ac:dyDescent="0.3">
      <c r="K6" s="22">
        <f>G12</f>
        <v>0.51958305223929147</v>
      </c>
      <c r="L6" s="22">
        <f>H12</f>
        <v>0.48041694776070848</v>
      </c>
    </row>
    <row r="7" spans="1:13" x14ac:dyDescent="0.3">
      <c r="B7" s="6" t="s">
        <v>158</v>
      </c>
      <c r="G7" s="6" t="s">
        <v>166</v>
      </c>
      <c r="K7" s="6" t="s">
        <v>167</v>
      </c>
    </row>
    <row r="8" spans="1:13" x14ac:dyDescent="0.3">
      <c r="A8" s="6" t="s">
        <v>121</v>
      </c>
      <c r="B8" s="7" t="s">
        <v>126</v>
      </c>
      <c r="C8" s="7" t="s">
        <v>127</v>
      </c>
      <c r="D8" s="7" t="s">
        <v>7</v>
      </c>
      <c r="E8" s="7" t="s">
        <v>118</v>
      </c>
      <c r="G8" s="7" t="s">
        <v>168</v>
      </c>
      <c r="H8" s="7" t="s">
        <v>169</v>
      </c>
      <c r="I8" s="7" t="s">
        <v>118</v>
      </c>
      <c r="K8" s="7" t="s">
        <v>168</v>
      </c>
      <c r="L8" s="7" t="s">
        <v>169</v>
      </c>
      <c r="M8" s="7" t="s">
        <v>118</v>
      </c>
    </row>
    <row r="9" spans="1:13" x14ac:dyDescent="0.3">
      <c r="A9" t="s">
        <v>0</v>
      </c>
      <c r="B9" s="3">
        <v>0.45</v>
      </c>
      <c r="C9" s="3">
        <v>0.52</v>
      </c>
      <c r="D9" s="3">
        <f>1-B9-C9</f>
        <v>3.0000000000000027E-2</v>
      </c>
      <c r="E9" s="3">
        <v>0.47</v>
      </c>
      <c r="G9" s="3">
        <f t="shared" ref="G9:H11" si="0">B9/($B9+$C9)</f>
        <v>0.46391752577319589</v>
      </c>
      <c r="H9" s="3">
        <f t="shared" si="0"/>
        <v>0.53608247422680411</v>
      </c>
      <c r="I9" s="3">
        <f>(1-D9)*E9/((1-D$11)*E$11)</f>
        <v>0.46491943707933914</v>
      </c>
      <c r="K9" s="3">
        <f>G9*K$6/G$11</f>
        <v>0.4699153808317767</v>
      </c>
      <c r="L9" s="3">
        <f>1-K9</f>
        <v>0.53008461916822336</v>
      </c>
      <c r="M9" s="3">
        <f>I9</f>
        <v>0.46491943707933914</v>
      </c>
    </row>
    <row r="10" spans="1:13" x14ac:dyDescent="0.3">
      <c r="A10" t="s">
        <v>1</v>
      </c>
      <c r="B10" s="3">
        <v>0.55000000000000004</v>
      </c>
      <c r="C10" s="3">
        <v>0.44</v>
      </c>
      <c r="D10" s="3">
        <f t="shared" ref="D10:D66" si="1">1-B10-C10</f>
        <v>9.9999999999999534E-3</v>
      </c>
      <c r="E10" s="3">
        <v>0.53</v>
      </c>
      <c r="G10" s="3">
        <f t="shared" si="0"/>
        <v>0.55555555555555558</v>
      </c>
      <c r="H10" s="3">
        <f t="shared" si="0"/>
        <v>0.44444444444444448</v>
      </c>
      <c r="I10" s="3">
        <f>(1-D10)*E10/((1-D$11)*E$11)</f>
        <v>0.53508056292066086</v>
      </c>
      <c r="K10" s="3">
        <f>G10*K$6/G$11</f>
        <v>0.56273817210718935</v>
      </c>
      <c r="L10" s="3">
        <f>1-K10</f>
        <v>0.43726182789281065</v>
      </c>
      <c r="M10" s="3">
        <f>I10</f>
        <v>0.53508056292066086</v>
      </c>
    </row>
    <row r="11" spans="1:13" x14ac:dyDescent="0.3">
      <c r="A11" t="s">
        <v>119</v>
      </c>
      <c r="B11" s="3">
        <f>$E9*B9+$E10*B10</f>
        <v>0.503</v>
      </c>
      <c r="C11" s="3">
        <f>$E9*C9+$E10*C10</f>
        <v>0.47760000000000002</v>
      </c>
      <c r="D11" s="3">
        <f t="shared" si="1"/>
        <v>1.9399999999999973E-2</v>
      </c>
      <c r="E11" s="3">
        <f>E9+E10</f>
        <v>1</v>
      </c>
      <c r="G11" s="3">
        <f t="shared" si="0"/>
        <v>0.51295125433408117</v>
      </c>
      <c r="H11" s="3">
        <f t="shared" si="0"/>
        <v>0.48704874566591883</v>
      </c>
      <c r="I11" s="3">
        <f>(1-D11)*E11/((1-D$11)*E$11)</f>
        <v>1</v>
      </c>
      <c r="K11" s="3">
        <f>M9*K9+M10*K10</f>
        <v>0.51958305223929147</v>
      </c>
      <c r="L11" s="3">
        <f>1-K11</f>
        <v>0.48041694776070853</v>
      </c>
      <c r="M11" s="3">
        <f>I11</f>
        <v>1</v>
      </c>
    </row>
    <row r="12" spans="1:13" x14ac:dyDescent="0.3">
      <c r="A12" t="s">
        <v>147</v>
      </c>
      <c r="B12" s="3">
        <f>B13/$E13</f>
        <v>0.51058227118114219</v>
      </c>
      <c r="C12" s="3">
        <f>C13/$E13</f>
        <v>0.47209464443541249</v>
      </c>
      <c r="D12" s="3">
        <f t="shared" si="1"/>
        <v>1.732308438344532E-2</v>
      </c>
      <c r="E12" s="3">
        <f>E13/$E13</f>
        <v>1</v>
      </c>
      <c r="G12" s="3">
        <f>G13/$I13</f>
        <v>0.51958305223929147</v>
      </c>
      <c r="H12" s="3">
        <f t="shared" ref="H12:I12" si="2">H13/$I13</f>
        <v>0.48041694776070848</v>
      </c>
      <c r="I12" s="3">
        <f t="shared" si="2"/>
        <v>1</v>
      </c>
      <c r="K12" s="3"/>
      <c r="L12" s="3"/>
      <c r="M12" s="3"/>
    </row>
    <row r="13" spans="1:13" x14ac:dyDescent="0.3">
      <c r="B13" s="16">
        <v>65899660</v>
      </c>
      <c r="C13" s="16">
        <v>60932152</v>
      </c>
      <c r="D13" s="5">
        <f>E13-B13-C13</f>
        <v>2235850</v>
      </c>
      <c r="E13" s="17">
        <v>129067662</v>
      </c>
      <c r="G13" s="5">
        <f>B13</f>
        <v>65899660</v>
      </c>
      <c r="H13" s="5">
        <f>C13</f>
        <v>60932152</v>
      </c>
      <c r="I13" s="5">
        <f>G13+H13</f>
        <v>126831812</v>
      </c>
      <c r="K13" s="5"/>
      <c r="L13" s="5"/>
      <c r="M13" s="5"/>
    </row>
    <row r="14" spans="1:13" x14ac:dyDescent="0.3">
      <c r="D14" s="3"/>
    </row>
    <row r="15" spans="1:13" ht="15.6" x14ac:dyDescent="0.3">
      <c r="A15" s="2" t="s">
        <v>2</v>
      </c>
      <c r="B15" s="7" t="s">
        <v>126</v>
      </c>
      <c r="C15" s="7" t="s">
        <v>127</v>
      </c>
      <c r="D15" s="7" t="s">
        <v>7</v>
      </c>
      <c r="E15" s="7" t="s">
        <v>118</v>
      </c>
      <c r="G15" s="7" t="s">
        <v>168</v>
      </c>
      <c r="H15" s="7" t="s">
        <v>169</v>
      </c>
      <c r="I15" s="7" t="s">
        <v>118</v>
      </c>
      <c r="K15" s="7" t="s">
        <v>168</v>
      </c>
      <c r="L15" s="7" t="s">
        <v>169</v>
      </c>
      <c r="M15" s="7" t="s">
        <v>118</v>
      </c>
    </row>
    <row r="16" spans="1:13" x14ac:dyDescent="0.3">
      <c r="A16" t="s">
        <v>3</v>
      </c>
      <c r="B16" s="3">
        <v>0.39</v>
      </c>
      <c r="C16" s="3">
        <v>0.59</v>
      </c>
      <c r="D16" s="3">
        <f t="shared" si="1"/>
        <v>2.0000000000000018E-2</v>
      </c>
      <c r="E16" s="3">
        <v>0.72</v>
      </c>
      <c r="G16" s="3">
        <f t="shared" ref="G16:H22" si="3">B16/($B16+$C16)</f>
        <v>0.39795918367346939</v>
      </c>
      <c r="H16" s="3">
        <f t="shared" si="3"/>
        <v>0.60204081632653061</v>
      </c>
      <c r="I16" s="3">
        <f t="shared" ref="I16:I22" si="4">(1-D16)*E16/((1-D$22)*E$22)</f>
        <v>0.71911944557684482</v>
      </c>
      <c r="K16" s="3">
        <f>G16*K$6/G$22</f>
        <v>0.40080110191645069</v>
      </c>
      <c r="L16" s="3">
        <f t="shared" ref="L16:L22" si="5">1-K16</f>
        <v>0.59919889808354931</v>
      </c>
      <c r="M16" s="3">
        <f t="shared" ref="M16:M22" si="6">I16</f>
        <v>0.71911944557684482</v>
      </c>
    </row>
    <row r="17" spans="1:13" x14ac:dyDescent="0.3">
      <c r="A17" t="s">
        <v>160</v>
      </c>
      <c r="B17" s="3">
        <f>SUMPRODUCT(B18:B21,$E18:$E21)/SUM($E18:$E21)</f>
        <v>0.80499999999999994</v>
      </c>
      <c r="C17" s="3">
        <f t="shared" ref="C17:D17" si="7">SUMPRODUCT(C18:C21,$E18:$E21)/SUM($E18:$E21)</f>
        <v>0.1792857142857143</v>
      </c>
      <c r="D17" s="3">
        <f t="shared" si="7"/>
        <v>1.5714285714285701E-2</v>
      </c>
      <c r="E17" s="3">
        <f>E18+E19+E20+E21</f>
        <v>0.28000000000000003</v>
      </c>
      <c r="G17" s="3">
        <f t="shared" si="3"/>
        <v>0.81785195936139332</v>
      </c>
      <c r="H17" s="3">
        <f t="shared" si="3"/>
        <v>0.18214804063860671</v>
      </c>
      <c r="I17" s="3">
        <f t="shared" si="4"/>
        <v>0.28088055442315535</v>
      </c>
      <c r="K17" s="3">
        <f t="shared" ref="K17:K21" si="8">G17*K$6/G$22</f>
        <v>0.82369242868267478</v>
      </c>
      <c r="L17" s="3">
        <f t="shared" si="5"/>
        <v>0.17630757131732522</v>
      </c>
      <c r="M17" s="3">
        <f t="shared" si="6"/>
        <v>0.28088055442315535</v>
      </c>
    </row>
    <row r="18" spans="1:13" x14ac:dyDescent="0.3">
      <c r="A18" t="s">
        <v>4</v>
      </c>
      <c r="B18" s="3">
        <v>0.93</v>
      </c>
      <c r="C18" s="3">
        <v>0.06</v>
      </c>
      <c r="D18" s="3">
        <f t="shared" si="1"/>
        <v>9.9999999999999534E-3</v>
      </c>
      <c r="E18" s="3">
        <v>0.13</v>
      </c>
      <c r="G18" s="3">
        <f t="shared" si="3"/>
        <v>0.93939393939393945</v>
      </c>
      <c r="H18" s="3">
        <f t="shared" si="3"/>
        <v>6.0606060606060608E-2</v>
      </c>
      <c r="I18" s="3">
        <f t="shared" si="4"/>
        <v>0.13116591928251123</v>
      </c>
      <c r="K18" s="3">
        <f t="shared" si="8"/>
        <v>0.94610236800479974</v>
      </c>
      <c r="L18" s="3">
        <f t="shared" si="5"/>
        <v>5.3897631995200257E-2</v>
      </c>
      <c r="M18" s="3">
        <f t="shared" si="6"/>
        <v>0.13116591928251123</v>
      </c>
    </row>
    <row r="19" spans="1:13" x14ac:dyDescent="0.3">
      <c r="A19" t="s">
        <v>5</v>
      </c>
      <c r="B19" s="3">
        <v>0.71</v>
      </c>
      <c r="C19" s="3">
        <v>0.27</v>
      </c>
      <c r="D19" s="3">
        <f t="shared" si="1"/>
        <v>2.0000000000000018E-2</v>
      </c>
      <c r="E19" s="3">
        <v>0.1</v>
      </c>
      <c r="G19" s="3">
        <f t="shared" si="3"/>
        <v>0.72448979591836737</v>
      </c>
      <c r="H19" s="3">
        <f t="shared" si="3"/>
        <v>0.27551020408163268</v>
      </c>
      <c r="I19" s="3">
        <f t="shared" si="4"/>
        <v>9.9877700774561776E-2</v>
      </c>
      <c r="K19" s="3">
        <f t="shared" si="8"/>
        <v>0.72966354451456406</v>
      </c>
      <c r="L19" s="3">
        <f t="shared" si="5"/>
        <v>0.27033645548543594</v>
      </c>
      <c r="M19" s="3">
        <f t="shared" si="6"/>
        <v>9.9877700774561776E-2</v>
      </c>
    </row>
    <row r="20" spans="1:13" x14ac:dyDescent="0.3">
      <c r="A20" t="s">
        <v>6</v>
      </c>
      <c r="B20" s="3">
        <v>0.73</v>
      </c>
      <c r="C20" s="3">
        <v>0.26</v>
      </c>
      <c r="D20" s="3">
        <f t="shared" si="1"/>
        <v>1.0000000000000009E-2</v>
      </c>
      <c r="E20" s="3">
        <v>0.03</v>
      </c>
      <c r="G20" s="3">
        <f t="shared" si="3"/>
        <v>0.73737373737373735</v>
      </c>
      <c r="H20" s="3">
        <f t="shared" si="3"/>
        <v>0.26262626262626265</v>
      </c>
      <c r="I20" s="3">
        <f t="shared" si="4"/>
        <v>3.0269058295964126E-2</v>
      </c>
      <c r="K20" s="3">
        <f t="shared" si="8"/>
        <v>0.74263949316505773</v>
      </c>
      <c r="L20" s="3">
        <f t="shared" si="5"/>
        <v>0.25736050683494227</v>
      </c>
      <c r="M20" s="3">
        <f t="shared" si="6"/>
        <v>3.0269058295964126E-2</v>
      </c>
    </row>
    <row r="21" spans="1:13" x14ac:dyDescent="0.3">
      <c r="A21" t="s">
        <v>7</v>
      </c>
      <c r="B21" s="3">
        <v>0.57999999999999996</v>
      </c>
      <c r="C21" s="3">
        <v>0.38</v>
      </c>
      <c r="D21" s="3">
        <f t="shared" si="1"/>
        <v>4.0000000000000036E-2</v>
      </c>
      <c r="E21" s="3">
        <v>0.02</v>
      </c>
      <c r="G21" s="3">
        <f t="shared" si="3"/>
        <v>0.60416666666666663</v>
      </c>
      <c r="H21" s="3">
        <f t="shared" si="3"/>
        <v>0.39583333333333337</v>
      </c>
      <c r="I21" s="3">
        <f t="shared" si="4"/>
        <v>1.9567876070118225E-2</v>
      </c>
      <c r="K21" s="3">
        <f t="shared" si="8"/>
        <v>0.608481160067603</v>
      </c>
      <c r="L21" s="3">
        <f t="shared" si="5"/>
        <v>0.391518839932397</v>
      </c>
      <c r="M21" s="3">
        <f t="shared" si="6"/>
        <v>1.9567876070118225E-2</v>
      </c>
    </row>
    <row r="22" spans="1:13" x14ac:dyDescent="0.3">
      <c r="A22" t="s">
        <v>119</v>
      </c>
      <c r="B22" s="3">
        <f>$E19*B19+$E18*B18+$E16*B16+$E20*B20+$E21*B21</f>
        <v>0.50619999999999998</v>
      </c>
      <c r="C22" s="3">
        <f>$E19*C19+$E18*C18+$E16*C16+$E20*C20+$E21*C21</f>
        <v>0.47499999999999992</v>
      </c>
      <c r="D22" s="3">
        <f t="shared" si="1"/>
        <v>1.8800000000000094E-2</v>
      </c>
      <c r="E22" s="3">
        <f>E19+E18+E16+E20+E21</f>
        <v>1</v>
      </c>
      <c r="G22" s="3">
        <f t="shared" si="3"/>
        <v>0.51589889930697108</v>
      </c>
      <c r="H22" s="3">
        <f t="shared" si="3"/>
        <v>0.48410110069302892</v>
      </c>
      <c r="I22" s="3">
        <f t="shared" si="4"/>
        <v>1</v>
      </c>
      <c r="K22" s="3">
        <f>SUMPRODUCT(K16:K17,M16:M17)</f>
        <v>0.51958305223929158</v>
      </c>
      <c r="L22" s="3">
        <f t="shared" si="5"/>
        <v>0.48041694776070842</v>
      </c>
      <c r="M22" s="3">
        <f t="shared" si="6"/>
        <v>1</v>
      </c>
    </row>
    <row r="23" spans="1:13" x14ac:dyDescent="0.3">
      <c r="A23" t="s">
        <v>226</v>
      </c>
      <c r="B23" s="3">
        <f>SUMPRODUCT(B19:B21,$E19:$E21)/SUM($E19:$E21)</f>
        <v>0.69666666666666666</v>
      </c>
      <c r="C23" s="3">
        <f>SUMPRODUCT(C19:C21,$E19:$E21)/SUM($E19:$E21)</f>
        <v>0.28266666666666673</v>
      </c>
      <c r="D23" s="3"/>
    </row>
    <row r="24" spans="1:13" x14ac:dyDescent="0.3">
      <c r="B24" s="3"/>
      <c r="C24" s="3"/>
      <c r="D24" s="3"/>
    </row>
    <row r="25" spans="1:13" ht="15.6" x14ac:dyDescent="0.3">
      <c r="A25" s="2" t="s">
        <v>8</v>
      </c>
      <c r="B25" s="7" t="s">
        <v>126</v>
      </c>
      <c r="C25" s="7" t="s">
        <v>127</v>
      </c>
      <c r="D25" s="3" t="s">
        <v>7</v>
      </c>
      <c r="E25" s="7" t="s">
        <v>118</v>
      </c>
      <c r="G25" s="7" t="s">
        <v>168</v>
      </c>
      <c r="H25" s="7" t="s">
        <v>169</v>
      </c>
      <c r="I25" s="7" t="s">
        <v>118</v>
      </c>
      <c r="K25" s="7" t="s">
        <v>168</v>
      </c>
      <c r="L25" s="7" t="s">
        <v>169</v>
      </c>
      <c r="M25" s="7" t="s">
        <v>118</v>
      </c>
    </row>
    <row r="26" spans="1:13" x14ac:dyDescent="0.3">
      <c r="A26" t="s">
        <v>9</v>
      </c>
      <c r="B26" s="3">
        <v>0.6</v>
      </c>
      <c r="C26" s="3">
        <v>0.37</v>
      </c>
      <c r="D26" s="3">
        <f t="shared" si="1"/>
        <v>3.0000000000000027E-2</v>
      </c>
      <c r="E26" s="3">
        <v>0.19</v>
      </c>
      <c r="G26" s="3">
        <f t="shared" ref="G26:H30" si="9">B26/($B26+$C26)</f>
        <v>0.61855670103092786</v>
      </c>
      <c r="H26" s="3">
        <f t="shared" si="9"/>
        <v>0.3814432989690722</v>
      </c>
      <c r="I26" s="3">
        <f>(1-D26)*E26/((1-D$30)*E$30)</f>
        <v>0.18833026772940933</v>
      </c>
      <c r="K26" s="3">
        <f>G26*K$6/G$30</f>
        <v>0.62477909996113523</v>
      </c>
      <c r="L26" s="3">
        <f t="shared" ref="L26:L30" si="10">1-K26</f>
        <v>0.37522090003886477</v>
      </c>
      <c r="M26" s="3">
        <f t="shared" ref="M26:M30" si="11">I26</f>
        <v>0.18833026772940933</v>
      </c>
    </row>
    <row r="27" spans="1:13" x14ac:dyDescent="0.3">
      <c r="A27" t="s">
        <v>10</v>
      </c>
      <c r="B27" s="3">
        <v>0.52</v>
      </c>
      <c r="C27" s="3">
        <v>0.45</v>
      </c>
      <c r="D27" s="3">
        <f t="shared" si="1"/>
        <v>2.9999999999999971E-2</v>
      </c>
      <c r="E27" s="3">
        <v>0.27</v>
      </c>
      <c r="G27" s="3">
        <f t="shared" si="9"/>
        <v>0.53608247422680411</v>
      </c>
      <c r="H27" s="3">
        <f t="shared" si="9"/>
        <v>0.46391752577319589</v>
      </c>
      <c r="I27" s="3">
        <f>(1-D27)*E27/((1-D$30)*E$30)</f>
        <v>0.26762722256284488</v>
      </c>
      <c r="K27" s="3">
        <f t="shared" ref="K27:K29" si="12">G27*K$6/G$30</f>
        <v>0.5414752199663172</v>
      </c>
      <c r="L27" s="3">
        <f t="shared" si="10"/>
        <v>0.4585247800336828</v>
      </c>
      <c r="M27" s="3">
        <f t="shared" si="11"/>
        <v>0.26762722256284488</v>
      </c>
    </row>
    <row r="28" spans="1:13" x14ac:dyDescent="0.3">
      <c r="A28" t="s">
        <v>11</v>
      </c>
      <c r="B28" s="3">
        <v>0.47</v>
      </c>
      <c r="C28" s="3">
        <v>0.51</v>
      </c>
      <c r="D28" s="3">
        <f t="shared" si="1"/>
        <v>2.0000000000000018E-2</v>
      </c>
      <c r="E28" s="3">
        <v>0.38</v>
      </c>
      <c r="G28" s="3">
        <f t="shared" si="9"/>
        <v>0.47959183673469385</v>
      </c>
      <c r="H28" s="3">
        <f t="shared" si="9"/>
        <v>0.52040816326530615</v>
      </c>
      <c r="I28" s="3">
        <f>(1-D28)*E28/((1-D$30)*E$30)</f>
        <v>0.38054363376251787</v>
      </c>
      <c r="K28" s="3">
        <f t="shared" si="12"/>
        <v>0.48441631236782573</v>
      </c>
      <c r="L28" s="3">
        <f t="shared" si="10"/>
        <v>0.51558368763217421</v>
      </c>
      <c r="M28" s="3">
        <f t="shared" si="11"/>
        <v>0.38054363376251787</v>
      </c>
    </row>
    <row r="29" spans="1:13" x14ac:dyDescent="0.3">
      <c r="A29" t="s">
        <v>12</v>
      </c>
      <c r="B29" s="3">
        <v>0.44</v>
      </c>
      <c r="C29" s="3">
        <v>0.56000000000000005</v>
      </c>
      <c r="D29" s="3">
        <f t="shared" si="1"/>
        <v>0</v>
      </c>
      <c r="E29" s="3">
        <v>0.16</v>
      </c>
      <c r="G29" s="3">
        <f t="shared" si="9"/>
        <v>0.44</v>
      </c>
      <c r="H29" s="3">
        <f t="shared" si="9"/>
        <v>0.56000000000000005</v>
      </c>
      <c r="I29" s="3">
        <f>(1-D29)*E29/((1-D$30)*E$30)</f>
        <v>0.16349887594522788</v>
      </c>
      <c r="K29" s="3">
        <f t="shared" si="12"/>
        <v>0.44442619977235415</v>
      </c>
      <c r="L29" s="3">
        <f t="shared" si="10"/>
        <v>0.5555738002276458</v>
      </c>
      <c r="M29" s="3">
        <f t="shared" si="11"/>
        <v>0.16349887594522788</v>
      </c>
    </row>
    <row r="30" spans="1:13" x14ac:dyDescent="0.3">
      <c r="A30" t="s">
        <v>119</v>
      </c>
      <c r="B30" s="3">
        <f>$E26*B26+$E27*B27+$E28*B28+$E29*B29</f>
        <v>0.50339999999999996</v>
      </c>
      <c r="C30" s="3">
        <f>$E26*C26+$E27*C27+$E28*C28+$E29*C29</f>
        <v>0.47520000000000007</v>
      </c>
      <c r="D30" s="3">
        <f t="shared" si="1"/>
        <v>2.1399999999999975E-2</v>
      </c>
      <c r="E30" s="3">
        <f>E26+E27+E28+E29</f>
        <v>1</v>
      </c>
      <c r="G30" s="3">
        <f t="shared" si="9"/>
        <v>0.5144083384426732</v>
      </c>
      <c r="H30" s="3">
        <f t="shared" si="9"/>
        <v>0.48559166155732686</v>
      </c>
      <c r="I30" s="3">
        <f>(1-D30)*E30/((1-D$30)*E$30)</f>
        <v>1</v>
      </c>
      <c r="K30" s="3">
        <f>SUMPRODUCT(K26:K29,M26:M29)</f>
        <v>0.51958305223929147</v>
      </c>
      <c r="L30" s="3">
        <f t="shared" si="10"/>
        <v>0.48041694776070853</v>
      </c>
      <c r="M30" s="3">
        <f t="shared" si="11"/>
        <v>1</v>
      </c>
    </row>
    <row r="31" spans="1:13" x14ac:dyDescent="0.3">
      <c r="D31" s="3"/>
    </row>
    <row r="32" spans="1:13" ht="15.6" x14ac:dyDescent="0.3">
      <c r="A32" s="2" t="s">
        <v>13</v>
      </c>
      <c r="B32" s="7" t="s">
        <v>126</v>
      </c>
      <c r="C32" s="7" t="s">
        <v>127</v>
      </c>
      <c r="D32" s="3" t="s">
        <v>7</v>
      </c>
      <c r="E32" s="7" t="s">
        <v>118</v>
      </c>
      <c r="G32" s="7" t="s">
        <v>168</v>
      </c>
      <c r="H32" s="7" t="s">
        <v>169</v>
      </c>
      <c r="I32" s="7" t="s">
        <v>118</v>
      </c>
      <c r="K32" s="7" t="s">
        <v>168</v>
      </c>
      <c r="L32" s="7" t="s">
        <v>169</v>
      </c>
      <c r="M32" s="7" t="s">
        <v>118</v>
      </c>
    </row>
    <row r="33" spans="1:20" x14ac:dyDescent="0.3">
      <c r="A33" t="s">
        <v>17</v>
      </c>
      <c r="B33" s="3">
        <v>0.55000000000000004</v>
      </c>
      <c r="C33" s="3">
        <v>0.42</v>
      </c>
      <c r="D33" s="3">
        <f t="shared" si="1"/>
        <v>2.9999999999999971E-2</v>
      </c>
      <c r="E33" s="3">
        <v>0.18</v>
      </c>
      <c r="G33" s="3">
        <f t="shared" ref="G33:H38" si="13">B33/($B33+$C33)</f>
        <v>0.56701030927835061</v>
      </c>
      <c r="H33" s="3">
        <f t="shared" si="13"/>
        <v>0.4329896907216495</v>
      </c>
      <c r="I33" s="3">
        <f>(1-D33)*E33/((1-D$38)*E$38)</f>
        <v>0.17858238723534825</v>
      </c>
      <c r="K33" s="3">
        <f>G33*K$6/G$37</f>
        <v>0.45572321511645336</v>
      </c>
      <c r="L33" s="3">
        <f t="shared" ref="L33:L37" si="14">1-K33</f>
        <v>0.54427678488354658</v>
      </c>
      <c r="M33" s="3">
        <f t="shared" ref="M33:M37" si="15">I33</f>
        <v>0.17858238723534825</v>
      </c>
    </row>
    <row r="34" spans="1:20" x14ac:dyDescent="0.3">
      <c r="A34" t="s">
        <v>16</v>
      </c>
      <c r="B34" s="3">
        <v>0.47</v>
      </c>
      <c r="C34" s="3">
        <v>0.51</v>
      </c>
      <c r="D34" s="3">
        <f t="shared" si="1"/>
        <v>2.0000000000000018E-2</v>
      </c>
      <c r="E34" s="3">
        <v>0.28999999999999998</v>
      </c>
      <c r="G34" s="3">
        <f t="shared" si="13"/>
        <v>0.47959183673469385</v>
      </c>
      <c r="H34" s="3">
        <f t="shared" si="13"/>
        <v>0.52040816326530615</v>
      </c>
      <c r="I34" s="3">
        <f t="shared" ref="I34:I38" si="16">(1-D34)*E34/((1-D$38)*E$38)</f>
        <v>0.29068221335788069</v>
      </c>
      <c r="K34" s="3">
        <f t="shared" ref="K34:K36" si="17">G34*K$6/G$37</f>
        <v>0.3854623632125993</v>
      </c>
      <c r="L34" s="3">
        <f t="shared" si="14"/>
        <v>0.6145376367874007</v>
      </c>
      <c r="M34" s="3">
        <f t="shared" si="15"/>
        <v>0.29068221335788069</v>
      </c>
    </row>
    <row r="35" spans="1:20" x14ac:dyDescent="0.3">
      <c r="A35" t="s">
        <v>15</v>
      </c>
      <c r="B35" s="3">
        <v>0.49</v>
      </c>
      <c r="C35" s="3">
        <v>0.48</v>
      </c>
      <c r="D35" s="3">
        <f t="shared" si="1"/>
        <v>3.0000000000000027E-2</v>
      </c>
      <c r="E35" s="3">
        <v>0.28999999999999998</v>
      </c>
      <c r="G35" s="3">
        <f t="shared" si="13"/>
        <v>0.50515463917525771</v>
      </c>
      <c r="H35" s="3">
        <f t="shared" si="13"/>
        <v>0.49484536082474229</v>
      </c>
      <c r="I35" s="3">
        <f t="shared" si="16"/>
        <v>0.28771606832361662</v>
      </c>
      <c r="K35" s="3">
        <f t="shared" si="17"/>
        <v>0.40600795528556738</v>
      </c>
      <c r="L35" s="3">
        <f t="shared" si="14"/>
        <v>0.59399204471443268</v>
      </c>
      <c r="M35" s="3">
        <f t="shared" si="15"/>
        <v>0.28771606832361662</v>
      </c>
    </row>
    <row r="36" spans="1:20" x14ac:dyDescent="0.3">
      <c r="A36" t="s">
        <v>123</v>
      </c>
      <c r="B36" s="3">
        <v>0.51</v>
      </c>
      <c r="C36" s="3">
        <v>0.48</v>
      </c>
      <c r="D36" s="3">
        <f t="shared" si="1"/>
        <v>1.0000000000000009E-2</v>
      </c>
      <c r="E36" s="3">
        <v>0.21</v>
      </c>
      <c r="G36" s="3">
        <f t="shared" si="13"/>
        <v>0.51515151515151514</v>
      </c>
      <c r="H36" s="3">
        <f t="shared" si="13"/>
        <v>0.48484848484848486</v>
      </c>
      <c r="I36" s="3">
        <f t="shared" si="16"/>
        <v>0.21264191469776006</v>
      </c>
      <c r="K36" s="3">
        <f t="shared" si="17"/>
        <v>0.41404274475318537</v>
      </c>
      <c r="L36" s="3">
        <f t="shared" si="14"/>
        <v>0.58595725524681463</v>
      </c>
      <c r="M36" s="3">
        <f t="shared" si="15"/>
        <v>0.21264191469776006</v>
      </c>
    </row>
    <row r="37" spans="1:20" x14ac:dyDescent="0.3">
      <c r="A37" t="s">
        <v>124</v>
      </c>
      <c r="B37" s="3">
        <v>0.64</v>
      </c>
      <c r="C37" s="3">
        <v>0.35</v>
      </c>
      <c r="D37" s="3">
        <f t="shared" si="1"/>
        <v>1.0000000000000009E-2</v>
      </c>
      <c r="E37" s="3">
        <v>0.03</v>
      </c>
      <c r="G37" s="3">
        <f t="shared" si="13"/>
        <v>0.64646464646464652</v>
      </c>
      <c r="H37" s="3">
        <f t="shared" si="13"/>
        <v>0.35353535353535354</v>
      </c>
      <c r="I37" s="3">
        <f t="shared" si="16"/>
        <v>3.037741638539429E-2</v>
      </c>
      <c r="K37" s="3">
        <f>SUMPRODUCT(K33:K36,M33:M36)</f>
        <v>0.39828904719276959</v>
      </c>
      <c r="L37" s="3">
        <f t="shared" si="14"/>
        <v>0.60171095280723041</v>
      </c>
      <c r="M37" s="3">
        <f t="shared" si="15"/>
        <v>3.037741638539429E-2</v>
      </c>
    </row>
    <row r="38" spans="1:20" x14ac:dyDescent="0.3">
      <c r="A38" t="s">
        <v>119</v>
      </c>
      <c r="B38" s="3">
        <f>$E35*B35+$E34*B34+$E33*B33+$E36*B36+$E37*B37</f>
        <v>0.50369999999999993</v>
      </c>
      <c r="C38" s="3">
        <f>$E35*C35+$E34*C34+$E33*C33+$E36*C36+$E37*C37</f>
        <v>0.47400000000000003</v>
      </c>
      <c r="D38" s="3">
        <f t="shared" si="1"/>
        <v>2.2300000000000042E-2</v>
      </c>
      <c r="E38" s="3">
        <f>E35+E34+E33+E36+E37</f>
        <v>1</v>
      </c>
      <c r="G38" s="3">
        <f t="shared" si="13"/>
        <v>0.51518870819269702</v>
      </c>
      <c r="H38" s="3">
        <f t="shared" si="13"/>
        <v>0.48481129180730287</v>
      </c>
      <c r="I38" s="3">
        <f t="shared" si="16"/>
        <v>1</v>
      </c>
      <c r="K38" s="3"/>
      <c r="L38" s="3"/>
      <c r="M38" s="3"/>
    </row>
    <row r="39" spans="1:20" x14ac:dyDescent="0.3">
      <c r="D39" s="3"/>
    </row>
    <row r="40" spans="1:20" ht="15.6" x14ac:dyDescent="0.3">
      <c r="A40" s="2" t="s">
        <v>18</v>
      </c>
      <c r="B40" s="7" t="s">
        <v>126</v>
      </c>
      <c r="C40" s="7" t="s">
        <v>127</v>
      </c>
      <c r="D40" s="3" t="s">
        <v>7</v>
      </c>
      <c r="E40" s="7" t="s">
        <v>118</v>
      </c>
      <c r="G40" s="7" t="s">
        <v>168</v>
      </c>
      <c r="H40" s="7" t="s">
        <v>169</v>
      </c>
      <c r="I40" s="7" t="s">
        <v>118</v>
      </c>
      <c r="K40" s="7" t="s">
        <v>168</v>
      </c>
      <c r="L40" s="7" t="s">
        <v>169</v>
      </c>
      <c r="M40" s="7" t="s">
        <v>118</v>
      </c>
    </row>
    <row r="41" spans="1:20" x14ac:dyDescent="0.3">
      <c r="A41" t="s">
        <v>19</v>
      </c>
      <c r="B41" s="3">
        <v>0.42</v>
      </c>
      <c r="C41" s="3">
        <v>0.56000000000000005</v>
      </c>
      <c r="D41" s="3">
        <f t="shared" si="1"/>
        <v>2.0000000000000018E-2</v>
      </c>
      <c r="E41" s="3">
        <v>0.36</v>
      </c>
      <c r="G41" s="3">
        <f t="shared" ref="G41:H43" si="18">B41/($B41+$C41)</f>
        <v>0.42857142857142855</v>
      </c>
      <c r="H41" s="3">
        <f t="shared" si="18"/>
        <v>0.57142857142857151</v>
      </c>
      <c r="I41" s="3">
        <f>(1-D41)*E41/((1-D$43)*E$43)</f>
        <v>0.50256410256410255</v>
      </c>
      <c r="K41" s="3">
        <f>G41*K$16/G$43</f>
        <v>0.42942975205334005</v>
      </c>
      <c r="L41" s="3">
        <f t="shared" ref="L41:L43" si="19">1-K41</f>
        <v>0.57057024794665989</v>
      </c>
      <c r="M41" s="3">
        <f t="shared" ref="M41:M43" si="20">I41</f>
        <v>0.50256410256410255</v>
      </c>
    </row>
    <row r="42" spans="1:20" x14ac:dyDescent="0.3">
      <c r="A42" t="s">
        <v>20</v>
      </c>
      <c r="B42" s="3">
        <v>0.36</v>
      </c>
      <c r="C42" s="3">
        <v>0.61</v>
      </c>
      <c r="D42" s="3">
        <f t="shared" si="1"/>
        <v>3.0000000000000027E-2</v>
      </c>
      <c r="E42" s="3">
        <v>0.36</v>
      </c>
      <c r="G42" s="3">
        <f t="shared" si="18"/>
        <v>0.37113402061855671</v>
      </c>
      <c r="H42" s="3">
        <f t="shared" si="18"/>
        <v>0.62886597938144329</v>
      </c>
      <c r="I42" s="3">
        <f t="shared" ref="I42:I43" si="21">(1-D42)*E42/((1-D$43)*E$43)</f>
        <v>0.49743589743589733</v>
      </c>
      <c r="K42" s="3">
        <f>G42*K$16/G$43</f>
        <v>0.37187731105650068</v>
      </c>
      <c r="L42" s="3">
        <f t="shared" si="19"/>
        <v>0.62812268894349932</v>
      </c>
      <c r="M42" s="3">
        <f t="shared" si="20"/>
        <v>0.49743589743589733</v>
      </c>
    </row>
    <row r="43" spans="1:20" x14ac:dyDescent="0.3">
      <c r="A43" t="s">
        <v>119</v>
      </c>
      <c r="B43" s="3">
        <f>($E41*B41+$E42*B42)/$E43</f>
        <v>0.39</v>
      </c>
      <c r="C43" s="3">
        <f>($E41*C41+$E42*C42)/$E43</f>
        <v>0.58500000000000008</v>
      </c>
      <c r="D43" s="3">
        <f t="shared" si="1"/>
        <v>2.4999999999999911E-2</v>
      </c>
      <c r="E43" s="3">
        <f>E41+E42</f>
        <v>0.72</v>
      </c>
      <c r="G43" s="3">
        <f t="shared" si="18"/>
        <v>0.39999999999999997</v>
      </c>
      <c r="H43" s="3">
        <f t="shared" si="18"/>
        <v>0.6</v>
      </c>
      <c r="I43" s="3">
        <f t="shared" si="21"/>
        <v>1</v>
      </c>
      <c r="K43" s="3">
        <f>G43*K$16/G$43</f>
        <v>0.40080110191645069</v>
      </c>
      <c r="L43" s="3">
        <f t="shared" si="19"/>
        <v>0.59919889808354931</v>
      </c>
      <c r="M43" s="3">
        <f t="shared" si="20"/>
        <v>1</v>
      </c>
    </row>
    <row r="44" spans="1:20" x14ac:dyDescent="0.3">
      <c r="D44" s="3"/>
      <c r="G44" s="3"/>
      <c r="H44" s="3"/>
      <c r="I44" s="3"/>
      <c r="K44" s="3"/>
      <c r="L44" s="3"/>
      <c r="M44" s="3"/>
    </row>
    <row r="45" spans="1:20" x14ac:dyDescent="0.3">
      <c r="D45" s="3"/>
      <c r="G45" s="3"/>
      <c r="H45" s="3"/>
      <c r="I45" s="3"/>
      <c r="K45" s="3"/>
      <c r="L45" s="3"/>
      <c r="M45" s="3"/>
      <c r="N45" s="23" t="s">
        <v>165</v>
      </c>
    </row>
    <row r="46" spans="1:20" x14ac:dyDescent="0.3">
      <c r="D46" s="3"/>
      <c r="G46" s="3"/>
      <c r="H46" s="3"/>
      <c r="I46" s="3"/>
      <c r="K46" s="3"/>
      <c r="L46" s="3"/>
      <c r="M46" s="3"/>
      <c r="O46" s="23" t="s">
        <v>162</v>
      </c>
      <c r="P46" s="23"/>
      <c r="Q46" s="23"/>
      <c r="R46" s="23" t="s">
        <v>163</v>
      </c>
      <c r="S46" s="23"/>
    </row>
    <row r="47" spans="1:20" ht="15.6" x14ac:dyDescent="0.3">
      <c r="A47" s="2" t="s">
        <v>23</v>
      </c>
      <c r="B47" s="7" t="s">
        <v>126</v>
      </c>
      <c r="C47" s="7" t="s">
        <v>127</v>
      </c>
      <c r="D47" s="3" t="s">
        <v>7</v>
      </c>
      <c r="E47" s="7" t="s">
        <v>118</v>
      </c>
      <c r="G47" s="7" t="s">
        <v>116</v>
      </c>
      <c r="H47" s="7" t="s">
        <v>117</v>
      </c>
      <c r="I47" s="7" t="s">
        <v>118</v>
      </c>
      <c r="K47" s="7" t="s">
        <v>168</v>
      </c>
      <c r="L47" s="7" t="s">
        <v>169</v>
      </c>
      <c r="M47" s="7" t="s">
        <v>118</v>
      </c>
      <c r="N47" s="23" t="s">
        <v>164</v>
      </c>
      <c r="O47" s="25" t="s">
        <v>168</v>
      </c>
      <c r="P47" s="24" t="s">
        <v>169</v>
      </c>
      <c r="Q47" s="24" t="s">
        <v>118</v>
      </c>
      <c r="R47" s="25" t="s">
        <v>168</v>
      </c>
      <c r="S47" s="24" t="s">
        <v>169</v>
      </c>
      <c r="T47" s="24" t="s">
        <v>118</v>
      </c>
    </row>
    <row r="48" spans="1:20" x14ac:dyDescent="0.3">
      <c r="A48" t="s">
        <v>24</v>
      </c>
      <c r="B48" s="3">
        <v>0.63</v>
      </c>
      <c r="C48" s="3">
        <v>0.35</v>
      </c>
      <c r="D48" s="3">
        <f t="shared" si="1"/>
        <v>2.0000000000000018E-2</v>
      </c>
      <c r="E48" s="3">
        <v>0.2</v>
      </c>
      <c r="G48" s="3">
        <f t="shared" ref="G48:H53" si="22">B48/($B48+$C48)</f>
        <v>0.6428571428571429</v>
      </c>
      <c r="H48" s="3">
        <f t="shared" si="22"/>
        <v>0.35714285714285715</v>
      </c>
      <c r="I48" s="3">
        <f>(1-D48)*E48/((1-D$53)*E$53)</f>
        <v>0.19957234497505347</v>
      </c>
      <c r="K48" s="3">
        <f>G48*K$6/G$53</f>
        <v>0.64132699908362989</v>
      </c>
      <c r="L48" s="3">
        <f t="shared" ref="L48:L53" si="23">1-K48</f>
        <v>0.35867300091637011</v>
      </c>
      <c r="M48" s="3">
        <f t="shared" ref="M48:M53" si="24">I48</f>
        <v>0.19957234497505347</v>
      </c>
      <c r="N48" s="8">
        <v>0.45</v>
      </c>
      <c r="O48" s="26">
        <f>1-P48</f>
        <v>0.38</v>
      </c>
      <c r="P48" s="8">
        <v>0.62</v>
      </c>
      <c r="Q48" s="8">
        <f>(1-N48)*M48</f>
        <v>0.10976478973627941</v>
      </c>
      <c r="R48" s="26">
        <f>(K48*M48-O48*Q48)/T48</f>
        <v>0.96072666463028833</v>
      </c>
      <c r="S48" s="8">
        <f>1-R48</f>
        <v>3.927333536971167E-2</v>
      </c>
      <c r="T48" s="8">
        <f>N48*M48</f>
        <v>8.9807555238774067E-2</v>
      </c>
    </row>
    <row r="49" spans="1:20" x14ac:dyDescent="0.3">
      <c r="A49" t="s">
        <v>25</v>
      </c>
      <c r="B49" s="3">
        <v>0.56999999999999995</v>
      </c>
      <c r="C49" s="3">
        <v>0.42</v>
      </c>
      <c r="D49" s="3">
        <f t="shared" si="1"/>
        <v>1.0000000000000064E-2</v>
      </c>
      <c r="E49" s="3">
        <v>0.21</v>
      </c>
      <c r="G49" s="3">
        <f t="shared" si="22"/>
        <v>0.57575757575757569</v>
      </c>
      <c r="H49" s="3">
        <f t="shared" si="22"/>
        <v>0.42424242424242425</v>
      </c>
      <c r="I49" s="3">
        <f t="shared" ref="I49:I53" si="25">(1-D49)*E49/((1-D$53)*E$53)</f>
        <v>0.21168923734853884</v>
      </c>
      <c r="K49" s="3">
        <f t="shared" ref="K49:K53" si="26">G49*K$6/G$53</f>
        <v>0.57438714396042256</v>
      </c>
      <c r="L49" s="3">
        <f t="shared" si="23"/>
        <v>0.42561285603957744</v>
      </c>
      <c r="M49" s="3">
        <f t="shared" si="24"/>
        <v>0.21168923734853884</v>
      </c>
      <c r="N49" s="8">
        <v>0.35</v>
      </c>
      <c r="O49" s="26">
        <f t="shared" ref="O49:O53" si="27">1-P49</f>
        <v>0.39</v>
      </c>
      <c r="P49" s="8">
        <v>0.61</v>
      </c>
      <c r="Q49" s="8">
        <f t="shared" ref="Q49:Q52" si="28">(1-N49)*M49</f>
        <v>0.13759800427655025</v>
      </c>
      <c r="R49" s="26">
        <f t="shared" ref="R49:R53" si="29">(K49*M49-O49*Q49)/T49</f>
        <v>0.91682041131549308</v>
      </c>
      <c r="S49" s="8">
        <f t="shared" ref="S49:S53" si="30">1-R49</f>
        <v>8.3179588684506922E-2</v>
      </c>
      <c r="T49" s="8">
        <f t="shared" ref="T49:T53" si="31">N49*M49</f>
        <v>7.4091233071988588E-2</v>
      </c>
    </row>
    <row r="50" spans="1:20" x14ac:dyDescent="0.3">
      <c r="A50" t="s">
        <v>26</v>
      </c>
      <c r="B50" s="3">
        <v>0.46</v>
      </c>
      <c r="C50" s="3">
        <v>0.52</v>
      </c>
      <c r="D50" s="3">
        <f t="shared" si="1"/>
        <v>2.0000000000000018E-2</v>
      </c>
      <c r="E50" s="3">
        <v>0.31</v>
      </c>
      <c r="G50" s="3">
        <f t="shared" si="22"/>
        <v>0.46938775510204084</v>
      </c>
      <c r="H50" s="3">
        <f t="shared" si="22"/>
        <v>0.53061224489795922</v>
      </c>
      <c r="I50" s="3">
        <f t="shared" si="25"/>
        <v>0.3093371347113329</v>
      </c>
      <c r="K50" s="3">
        <f t="shared" si="26"/>
        <v>0.46827050726741226</v>
      </c>
      <c r="L50" s="3">
        <f t="shared" si="23"/>
        <v>0.53172949273258774</v>
      </c>
      <c r="M50" s="3">
        <f t="shared" si="24"/>
        <v>0.3093371347113329</v>
      </c>
      <c r="N50" s="8">
        <v>0.28000000000000003</v>
      </c>
      <c r="O50" s="26">
        <f t="shared" si="27"/>
        <v>0.39</v>
      </c>
      <c r="P50" s="8">
        <v>0.61</v>
      </c>
      <c r="Q50" s="8">
        <f t="shared" si="28"/>
        <v>0.22272273699215966</v>
      </c>
      <c r="R50" s="26">
        <f t="shared" si="29"/>
        <v>0.66953752595504401</v>
      </c>
      <c r="S50" s="8">
        <f t="shared" si="30"/>
        <v>0.33046247404495599</v>
      </c>
      <c r="T50" s="8">
        <f t="shared" si="31"/>
        <v>8.6614397719173217E-2</v>
      </c>
    </row>
    <row r="51" spans="1:20" x14ac:dyDescent="0.3">
      <c r="A51" t="s">
        <v>27</v>
      </c>
      <c r="B51" s="3">
        <v>0.44</v>
      </c>
      <c r="C51" s="3">
        <v>0.54</v>
      </c>
      <c r="D51" s="3">
        <f t="shared" si="1"/>
        <v>2.0000000000000018E-2</v>
      </c>
      <c r="E51" s="3">
        <v>0.21</v>
      </c>
      <c r="G51" s="3">
        <f t="shared" si="22"/>
        <v>0.44897959183673469</v>
      </c>
      <c r="H51" s="3">
        <f t="shared" si="22"/>
        <v>0.55102040816326536</v>
      </c>
      <c r="I51" s="3">
        <f t="shared" si="25"/>
        <v>0.20955096222380612</v>
      </c>
      <c r="K51" s="3">
        <f t="shared" si="26"/>
        <v>0.44791091999491606</v>
      </c>
      <c r="L51" s="3">
        <f t="shared" si="23"/>
        <v>0.55208908000508394</v>
      </c>
      <c r="M51" s="3">
        <f t="shared" si="24"/>
        <v>0.20955096222380612</v>
      </c>
      <c r="N51" s="8">
        <v>0.12</v>
      </c>
      <c r="O51" s="26">
        <f t="shared" si="27"/>
        <v>0.42000000000000004</v>
      </c>
      <c r="P51" s="8">
        <v>0.57999999999999996</v>
      </c>
      <c r="Q51" s="8">
        <f t="shared" si="28"/>
        <v>0.18440484675694938</v>
      </c>
      <c r="R51" s="26">
        <f t="shared" si="29"/>
        <v>0.65259099995763348</v>
      </c>
      <c r="S51" s="8">
        <f t="shared" si="30"/>
        <v>0.34740900004236652</v>
      </c>
      <c r="T51" s="8">
        <f t="shared" si="31"/>
        <v>2.5146115466856734E-2</v>
      </c>
    </row>
    <row r="52" spans="1:20" x14ac:dyDescent="0.3">
      <c r="A52" t="s">
        <v>125</v>
      </c>
      <c r="B52" s="3">
        <v>0.44</v>
      </c>
      <c r="C52" s="3">
        <v>0.54</v>
      </c>
      <c r="D52" s="3">
        <f t="shared" si="1"/>
        <v>2.0000000000000018E-2</v>
      </c>
      <c r="E52" s="3">
        <v>7.0000000000000007E-2</v>
      </c>
      <c r="G52" s="3">
        <f t="shared" si="22"/>
        <v>0.44897959183673469</v>
      </c>
      <c r="H52" s="3">
        <f t="shared" si="22"/>
        <v>0.55102040816326536</v>
      </c>
      <c r="I52" s="3">
        <f t="shared" si="25"/>
        <v>6.985032074126872E-2</v>
      </c>
      <c r="K52" s="3">
        <f t="shared" si="26"/>
        <v>0.44791091999491606</v>
      </c>
      <c r="L52" s="3">
        <f t="shared" si="23"/>
        <v>0.55208908000508394</v>
      </c>
      <c r="M52" s="3">
        <f t="shared" si="24"/>
        <v>6.985032074126872E-2</v>
      </c>
      <c r="N52" s="8">
        <f>(M17-SUMPRODUCT(M48:M51,N48:N51))/M52</f>
        <v>7.4749161792723395E-2</v>
      </c>
      <c r="O52" s="26">
        <f t="shared" si="27"/>
        <v>0.43999999999999995</v>
      </c>
      <c r="P52" s="8">
        <v>0.56000000000000005</v>
      </c>
      <c r="Q52" s="8">
        <f t="shared" si="28"/>
        <v>6.4629067814906002E-2</v>
      </c>
      <c r="R52" s="26">
        <f t="shared" si="29"/>
        <v>0.5458328923721284</v>
      </c>
      <c r="S52" s="8">
        <f t="shared" si="30"/>
        <v>0.4541671076278716</v>
      </c>
      <c r="T52" s="8">
        <f t="shared" si="31"/>
        <v>5.2212529263627183E-3</v>
      </c>
    </row>
    <row r="53" spans="1:20" x14ac:dyDescent="0.3">
      <c r="A53" t="s">
        <v>119</v>
      </c>
      <c r="B53" s="3">
        <f>$E50*B50+$E49*B49+$E48*B48+$E51*B51+$E52*B52</f>
        <v>0.51149999999999995</v>
      </c>
      <c r="C53" s="3">
        <f>$E50*C50+$E49*C49+$E48*C48+$E51*C51+$E52*C52</f>
        <v>0.47060000000000002</v>
      </c>
      <c r="D53" s="3">
        <f t="shared" si="1"/>
        <v>1.7900000000000027E-2</v>
      </c>
      <c r="E53" s="3">
        <f>E50+E49+E48+E51+E52</f>
        <v>1</v>
      </c>
      <c r="G53" s="3">
        <f t="shared" si="22"/>
        <v>0.52082272680989716</v>
      </c>
      <c r="H53" s="3">
        <f t="shared" si="22"/>
        <v>0.47917727319010289</v>
      </c>
      <c r="I53" s="3">
        <f t="shared" si="25"/>
        <v>1</v>
      </c>
      <c r="K53" s="3">
        <f t="shared" si="26"/>
        <v>0.51958305223929147</v>
      </c>
      <c r="L53" s="3">
        <f t="shared" si="23"/>
        <v>0.48041694776070853</v>
      </c>
      <c r="M53" s="3">
        <f t="shared" si="24"/>
        <v>1</v>
      </c>
      <c r="N53" s="8">
        <f>SUMPRODUCT(M48:M52,N48:N52)</f>
        <v>0.28088055442315535</v>
      </c>
      <c r="O53" s="26">
        <f t="shared" si="27"/>
        <v>0.40066019135380448</v>
      </c>
      <c r="P53" s="8">
        <f>SUMPRODUCT(P48:P52,Q48:Q52)/Q53</f>
        <v>0.59933980864619552</v>
      </c>
      <c r="Q53" s="8">
        <f>SUM(Q48:Q52)</f>
        <v>0.71911944557684471</v>
      </c>
      <c r="R53" s="26">
        <f t="shared" si="29"/>
        <v>0.82405319244538566</v>
      </c>
      <c r="S53" s="8">
        <f t="shared" si="30"/>
        <v>0.17594680755461434</v>
      </c>
      <c r="T53" s="8">
        <f t="shared" si="31"/>
        <v>0.28088055442315535</v>
      </c>
    </row>
    <row r="54" spans="1:20" x14ac:dyDescent="0.3">
      <c r="D54" s="3"/>
      <c r="G54" s="3"/>
      <c r="H54" s="3"/>
      <c r="I54" s="3"/>
      <c r="K54" s="3"/>
      <c r="L54" s="3"/>
      <c r="M54" s="3"/>
      <c r="N54" s="8"/>
      <c r="O54" s="26"/>
      <c r="P54" s="8"/>
      <c r="Q54" s="8"/>
      <c r="R54" s="26"/>
      <c r="S54" s="8"/>
    </row>
    <row r="55" spans="1:20" ht="15.6" x14ac:dyDescent="0.3">
      <c r="A55" s="2" t="s">
        <v>42</v>
      </c>
      <c r="B55" s="7" t="s">
        <v>126</v>
      </c>
      <c r="C55" s="7" t="s">
        <v>127</v>
      </c>
      <c r="D55" s="3" t="s">
        <v>7</v>
      </c>
      <c r="E55" s="7" t="s">
        <v>118</v>
      </c>
      <c r="G55" s="3"/>
      <c r="H55" s="3"/>
      <c r="I55" s="3"/>
      <c r="K55" s="3"/>
      <c r="L55" s="3"/>
      <c r="M55" s="3"/>
    </row>
    <row r="56" spans="1:20" x14ac:dyDescent="0.3">
      <c r="A56" t="s">
        <v>43</v>
      </c>
      <c r="B56" s="3">
        <v>0.42</v>
      </c>
      <c r="C56" s="3">
        <v>0.56999999999999995</v>
      </c>
      <c r="D56" s="3">
        <f t="shared" si="1"/>
        <v>1.000000000000012E-2</v>
      </c>
      <c r="E56" s="3">
        <v>0.53</v>
      </c>
      <c r="G56" s="3"/>
      <c r="H56" s="3"/>
      <c r="I56" s="3"/>
      <c r="K56" s="3"/>
      <c r="L56" s="3"/>
      <c r="M56" s="3"/>
    </row>
    <row r="57" spans="1:20" x14ac:dyDescent="0.3">
      <c r="A57" t="s">
        <v>44</v>
      </c>
      <c r="B57" s="3">
        <v>0.5</v>
      </c>
      <c r="C57" s="3">
        <v>0.48</v>
      </c>
      <c r="D57" s="3">
        <f t="shared" si="1"/>
        <v>2.0000000000000018E-2</v>
      </c>
      <c r="E57" s="3">
        <v>0.25</v>
      </c>
      <c r="G57" s="3"/>
      <c r="H57" s="3"/>
      <c r="I57" s="3"/>
      <c r="K57" s="3"/>
      <c r="L57" s="3"/>
      <c r="M57" s="3"/>
    </row>
    <row r="58" spans="1:20" x14ac:dyDescent="0.3">
      <c r="A58" t="s">
        <v>45</v>
      </c>
      <c r="B58" s="3">
        <v>0.69</v>
      </c>
      <c r="C58" s="3">
        <v>0.3</v>
      </c>
      <c r="D58" s="3">
        <f t="shared" si="1"/>
        <v>1.0000000000000064E-2</v>
      </c>
      <c r="E58" s="3">
        <v>0.02</v>
      </c>
      <c r="G58" s="3"/>
      <c r="H58" s="3"/>
      <c r="I58" s="3"/>
      <c r="K58" s="3"/>
      <c r="L58" s="3"/>
      <c r="M58" s="3"/>
    </row>
    <row r="59" spans="1:20" x14ac:dyDescent="0.3">
      <c r="A59" t="s">
        <v>46</v>
      </c>
      <c r="B59" s="3">
        <v>0.74</v>
      </c>
      <c r="C59" s="3">
        <v>0.23</v>
      </c>
      <c r="D59" s="3">
        <f t="shared" si="1"/>
        <v>0.03</v>
      </c>
      <c r="E59" s="3">
        <v>7.0000000000000007E-2</v>
      </c>
      <c r="G59" s="3"/>
      <c r="H59" s="3"/>
      <c r="I59" s="3"/>
      <c r="K59" s="3"/>
      <c r="L59" s="3"/>
      <c r="M59" s="3"/>
    </row>
    <row r="60" spans="1:20" x14ac:dyDescent="0.3">
      <c r="A60" t="s">
        <v>47</v>
      </c>
      <c r="B60" s="3">
        <v>0.7</v>
      </c>
      <c r="C60" s="3">
        <v>0.26</v>
      </c>
      <c r="D60" s="3">
        <f t="shared" si="1"/>
        <v>4.0000000000000036E-2</v>
      </c>
      <c r="E60" s="3">
        <v>0.12</v>
      </c>
      <c r="G60" s="3"/>
      <c r="H60" s="3"/>
      <c r="I60" s="3"/>
      <c r="K60" s="3"/>
      <c r="L60" s="3"/>
      <c r="M60" s="3"/>
    </row>
    <row r="61" spans="1:20" x14ac:dyDescent="0.3">
      <c r="A61" t="s">
        <v>119</v>
      </c>
      <c r="B61" s="3">
        <f>$E56*B56+$E57*B57+$E58*B58+$E59*B59+$E60*B60</f>
        <v>0.49719999999999998</v>
      </c>
      <c r="C61" s="3">
        <f>$E56*C56+$E57*C57+$E58*C58+$E59*C59+$E60*C60</f>
        <v>0.47539999999999999</v>
      </c>
      <c r="D61" s="3">
        <f t="shared" si="1"/>
        <v>2.7400000000000035E-2</v>
      </c>
      <c r="E61" s="3">
        <f>E56+E57+E58+E59+E60</f>
        <v>0.9900000000000001</v>
      </c>
      <c r="G61" s="3"/>
      <c r="H61" s="3"/>
      <c r="I61" s="3"/>
      <c r="K61" s="3"/>
      <c r="L61" s="3"/>
      <c r="M61" s="3"/>
    </row>
    <row r="62" spans="1:20" x14ac:dyDescent="0.3">
      <c r="D62" s="3"/>
      <c r="G62" s="3"/>
      <c r="H62" s="3"/>
      <c r="I62" s="3"/>
      <c r="K62" s="3"/>
      <c r="L62" s="3"/>
      <c r="M62" s="3"/>
    </row>
    <row r="63" spans="1:20" ht="15.6" x14ac:dyDescent="0.3">
      <c r="A63" s="2" t="s">
        <v>56</v>
      </c>
      <c r="B63" s="7" t="s">
        <v>126</v>
      </c>
      <c r="C63" s="7" t="s">
        <v>127</v>
      </c>
      <c r="D63" s="3" t="s">
        <v>7</v>
      </c>
      <c r="E63" s="7" t="s">
        <v>118</v>
      </c>
      <c r="G63" s="3"/>
      <c r="H63" s="3"/>
      <c r="I63" s="3"/>
      <c r="K63" s="3"/>
      <c r="L63" s="3"/>
      <c r="M63" s="3"/>
    </row>
    <row r="64" spans="1:20" x14ac:dyDescent="0.3">
      <c r="A64" t="s">
        <v>49</v>
      </c>
      <c r="B64" s="3">
        <v>0.76</v>
      </c>
      <c r="C64" s="3">
        <v>0.22</v>
      </c>
      <c r="D64" s="3">
        <f t="shared" si="1"/>
        <v>1.999999999999999E-2</v>
      </c>
      <c r="E64" s="3">
        <v>0.05</v>
      </c>
      <c r="G64" s="3"/>
      <c r="H64" s="3"/>
      <c r="I64" s="3"/>
      <c r="K64" s="3"/>
      <c r="L64" s="3"/>
      <c r="M64" s="3"/>
    </row>
    <row r="65" spans="1:13" x14ac:dyDescent="0.3">
      <c r="A65" t="s">
        <v>50</v>
      </c>
      <c r="B65" s="3">
        <v>0.49</v>
      </c>
      <c r="C65" s="3">
        <v>0.49</v>
      </c>
      <c r="D65" s="3">
        <f t="shared" si="1"/>
        <v>2.0000000000000018E-2</v>
      </c>
      <c r="E65" s="3">
        <v>0.95</v>
      </c>
      <c r="G65" s="3"/>
      <c r="H65" s="3"/>
      <c r="I65" s="3"/>
      <c r="K65" s="3"/>
      <c r="L65" s="3"/>
      <c r="M65" s="3"/>
    </row>
    <row r="66" spans="1:13" x14ac:dyDescent="0.3">
      <c r="A66" t="s">
        <v>119</v>
      </c>
      <c r="B66" s="3">
        <f>$E64*B64+$E65*B65</f>
        <v>0.50349999999999995</v>
      </c>
      <c r="C66" s="3">
        <f>$E64*C64+$E65*C65</f>
        <v>0.47649999999999998</v>
      </c>
      <c r="D66" s="3">
        <f t="shared" si="1"/>
        <v>2.0000000000000073E-2</v>
      </c>
      <c r="E66" s="3">
        <f>E64+E65</f>
        <v>1</v>
      </c>
      <c r="G66" s="3"/>
      <c r="H66" s="3"/>
      <c r="I66" s="3"/>
      <c r="K66" s="3"/>
      <c r="L66" s="3"/>
      <c r="M66" s="3"/>
    </row>
    <row r="67" spans="1:13" x14ac:dyDescent="0.3">
      <c r="G67" s="3"/>
      <c r="H67" s="3"/>
      <c r="I67" s="3"/>
      <c r="K67" s="3"/>
      <c r="L67" s="3"/>
      <c r="M67" s="3"/>
    </row>
    <row r="68" spans="1:13" x14ac:dyDescent="0.3">
      <c r="G68" s="3"/>
      <c r="H68" s="3"/>
      <c r="I68" s="3"/>
      <c r="K68" s="3"/>
      <c r="L68" s="3"/>
      <c r="M68" s="3"/>
    </row>
    <row r="69" spans="1:13" x14ac:dyDescent="0.3">
      <c r="G69" s="3"/>
      <c r="H69" s="3"/>
      <c r="I69" s="3"/>
      <c r="K69" s="3"/>
      <c r="L69" s="3"/>
      <c r="M69" s="3"/>
    </row>
    <row r="70" spans="1:13" x14ac:dyDescent="0.3">
      <c r="G70" s="3"/>
      <c r="H70" s="3"/>
      <c r="I70" s="3"/>
      <c r="K70" s="3"/>
      <c r="L70" s="3"/>
      <c r="M70" s="3"/>
    </row>
    <row r="71" spans="1:13" x14ac:dyDescent="0.3">
      <c r="G71" s="3"/>
      <c r="H71" s="3"/>
      <c r="I71" s="3"/>
      <c r="K71" s="3"/>
      <c r="L71" s="3"/>
      <c r="M71" s="3"/>
    </row>
    <row r="72" spans="1:13" x14ac:dyDescent="0.3">
      <c r="G72" s="3"/>
      <c r="H72" s="3"/>
      <c r="I72" s="3"/>
      <c r="K72" s="3"/>
      <c r="L72" s="3"/>
      <c r="M72" s="3"/>
    </row>
    <row r="73" spans="1:13" x14ac:dyDescent="0.3">
      <c r="G73" s="3"/>
      <c r="H73" s="3"/>
      <c r="I73" s="3"/>
      <c r="K73" s="3"/>
      <c r="L73" s="3"/>
      <c r="M73" s="3"/>
    </row>
    <row r="74" spans="1:13" x14ac:dyDescent="0.3">
      <c r="G74" s="3"/>
      <c r="H74" s="3"/>
      <c r="I74" s="3"/>
      <c r="K74" s="3"/>
      <c r="L74" s="3"/>
      <c r="M74" s="3"/>
    </row>
    <row r="75" spans="1:13" x14ac:dyDescent="0.3">
      <c r="G75" s="3"/>
      <c r="H75" s="3"/>
      <c r="I75" s="3"/>
      <c r="K75" s="3"/>
      <c r="L75" s="3"/>
      <c r="M75" s="3"/>
    </row>
    <row r="76" spans="1:13" x14ac:dyDescent="0.3">
      <c r="G76" s="3"/>
      <c r="H76" s="3"/>
      <c r="I76" s="3"/>
      <c r="K76" s="3"/>
      <c r="L76" s="3"/>
      <c r="M76" s="3"/>
    </row>
    <row r="77" spans="1:13" x14ac:dyDescent="0.3">
      <c r="G77" s="3"/>
      <c r="H77" s="3"/>
      <c r="I77" s="3"/>
      <c r="K77" s="3"/>
      <c r="L77" s="3"/>
      <c r="M77" s="3"/>
    </row>
    <row r="78" spans="1:13" x14ac:dyDescent="0.3">
      <c r="G78" s="3"/>
      <c r="H78" s="3"/>
      <c r="I78" s="3"/>
      <c r="K78" s="3"/>
      <c r="L78" s="3"/>
      <c r="M78" s="3"/>
    </row>
    <row r="79" spans="1:13" x14ac:dyDescent="0.3">
      <c r="G79" s="3"/>
      <c r="H79" s="3"/>
      <c r="I79" s="3"/>
      <c r="K79" s="3"/>
      <c r="L79" s="3"/>
      <c r="M79" s="3"/>
    </row>
    <row r="80" spans="1:13" x14ac:dyDescent="0.3">
      <c r="G80" s="3"/>
      <c r="H80" s="3"/>
      <c r="I80" s="3"/>
      <c r="K80" s="3"/>
      <c r="L80" s="3"/>
      <c r="M80" s="3"/>
    </row>
    <row r="81" spans="7:13" x14ac:dyDescent="0.3">
      <c r="G81" s="3"/>
      <c r="H81" s="3"/>
      <c r="I81" s="3"/>
      <c r="K81" s="3"/>
      <c r="L81" s="3"/>
      <c r="M81" s="3"/>
    </row>
    <row r="82" spans="7:13" x14ac:dyDescent="0.3">
      <c r="G82" s="3"/>
      <c r="H82" s="3"/>
      <c r="I82" s="3"/>
      <c r="K82" s="3"/>
      <c r="L82" s="3"/>
      <c r="M82" s="3"/>
    </row>
    <row r="83" spans="7:13" x14ac:dyDescent="0.3">
      <c r="G83" s="3"/>
      <c r="H83" s="3"/>
      <c r="I83" s="3"/>
      <c r="K83" s="3"/>
      <c r="L83" s="3"/>
      <c r="M83" s="3"/>
    </row>
    <row r="84" spans="7:13" x14ac:dyDescent="0.3">
      <c r="G84" s="3"/>
      <c r="H84" s="3"/>
      <c r="I84" s="3"/>
      <c r="K84" s="3"/>
      <c r="L84" s="3"/>
      <c r="M84" s="3"/>
    </row>
    <row r="85" spans="7:13" x14ac:dyDescent="0.3">
      <c r="G85" s="3"/>
      <c r="H85" s="3"/>
      <c r="I85" s="3"/>
      <c r="K85" s="3"/>
      <c r="L85" s="3"/>
      <c r="M85" s="3"/>
    </row>
    <row r="86" spans="7:13" x14ac:dyDescent="0.3">
      <c r="G86" s="3"/>
      <c r="H86" s="3"/>
      <c r="I86" s="3"/>
      <c r="K86" s="3"/>
      <c r="L86" s="3"/>
      <c r="M86" s="3"/>
    </row>
    <row r="87" spans="7:13" x14ac:dyDescent="0.3">
      <c r="G87" s="3"/>
      <c r="H87" s="3"/>
      <c r="I87" s="3"/>
      <c r="K87" s="3"/>
      <c r="L87" s="3"/>
      <c r="M87" s="3"/>
    </row>
    <row r="88" spans="7:13" x14ac:dyDescent="0.3">
      <c r="G88" s="3"/>
      <c r="H88" s="3"/>
      <c r="I88" s="3"/>
      <c r="K88" s="3"/>
      <c r="L88" s="3"/>
      <c r="M88" s="3"/>
    </row>
    <row r="89" spans="7:13" x14ac:dyDescent="0.3">
      <c r="G89" s="3"/>
      <c r="H89" s="3"/>
      <c r="I89" s="3"/>
      <c r="K89" s="3"/>
      <c r="L89" s="3"/>
      <c r="M89" s="3"/>
    </row>
    <row r="90" spans="7:13" x14ac:dyDescent="0.3">
      <c r="G90" s="3"/>
      <c r="H90" s="3"/>
      <c r="I90" s="3"/>
      <c r="K90" s="3"/>
      <c r="L90" s="3"/>
      <c r="M90" s="3"/>
    </row>
    <row r="91" spans="7:13" x14ac:dyDescent="0.3">
      <c r="G91" s="3"/>
      <c r="H91" s="3"/>
      <c r="I91" s="3"/>
      <c r="K91" s="3"/>
      <c r="L91" s="3"/>
      <c r="M91" s="3"/>
    </row>
    <row r="92" spans="7:13" x14ac:dyDescent="0.3">
      <c r="G92" s="3"/>
      <c r="H92" s="3"/>
      <c r="I92" s="3"/>
      <c r="K92" s="3"/>
      <c r="L92" s="3"/>
      <c r="M92" s="3"/>
    </row>
    <row r="93" spans="7:13" x14ac:dyDescent="0.3">
      <c r="G93" s="3"/>
      <c r="H93" s="3"/>
      <c r="I93" s="3"/>
      <c r="K93" s="3"/>
      <c r="L93" s="3"/>
      <c r="M93" s="3"/>
    </row>
    <row r="94" spans="7:13" x14ac:dyDescent="0.3">
      <c r="G94" s="3"/>
      <c r="H94" s="3"/>
      <c r="I94" s="3"/>
      <c r="K94" s="3"/>
      <c r="L94" s="3"/>
      <c r="M94" s="3"/>
    </row>
    <row r="95" spans="7:13" x14ac:dyDescent="0.3">
      <c r="G95" s="3"/>
      <c r="H95" s="3"/>
      <c r="I95" s="3"/>
      <c r="K95" s="3"/>
      <c r="L95" s="3"/>
      <c r="M95" s="3"/>
    </row>
    <row r="96" spans="7:13" x14ac:dyDescent="0.3">
      <c r="G96" s="3"/>
      <c r="H96" s="3"/>
      <c r="I96" s="3"/>
      <c r="K96" s="3"/>
      <c r="L96" s="3"/>
      <c r="M96" s="3"/>
    </row>
    <row r="97" spans="7:13" x14ac:dyDescent="0.3">
      <c r="G97" s="3"/>
      <c r="H97" s="3"/>
      <c r="I97" s="3"/>
      <c r="K97" s="3"/>
      <c r="L97" s="3"/>
      <c r="M97" s="3"/>
    </row>
    <row r="98" spans="7:13" x14ac:dyDescent="0.3">
      <c r="G98" s="3"/>
      <c r="H98" s="3"/>
      <c r="I98" s="3"/>
      <c r="K98" s="3"/>
      <c r="L98" s="3"/>
      <c r="M98" s="3"/>
    </row>
    <row r="99" spans="7:13" x14ac:dyDescent="0.3">
      <c r="G99" s="3"/>
      <c r="H99" s="3"/>
      <c r="I99" s="3"/>
      <c r="K99" s="3"/>
      <c r="L99" s="3"/>
      <c r="M99" s="3"/>
    </row>
    <row r="100" spans="7:13" x14ac:dyDescent="0.3">
      <c r="G100" s="3"/>
      <c r="H100" s="3"/>
      <c r="I100" s="3"/>
      <c r="K100" s="3"/>
      <c r="L100" s="3"/>
      <c r="M100" s="3"/>
    </row>
    <row r="101" spans="7:13" x14ac:dyDescent="0.3">
      <c r="G101" s="3"/>
      <c r="H101" s="3"/>
      <c r="I101" s="3"/>
      <c r="K101" s="3"/>
      <c r="L101" s="3"/>
      <c r="M101" s="3"/>
    </row>
    <row r="102" spans="7:13" x14ac:dyDescent="0.3">
      <c r="G102" s="3"/>
      <c r="H102" s="3"/>
      <c r="I102" s="3"/>
      <c r="K102" s="3"/>
      <c r="L102" s="3"/>
      <c r="M102" s="3"/>
    </row>
    <row r="103" spans="7:13" x14ac:dyDescent="0.3">
      <c r="G103" s="3"/>
      <c r="H103" s="3"/>
      <c r="I103" s="3"/>
      <c r="K103" s="3"/>
      <c r="L103" s="3"/>
      <c r="M103" s="3"/>
    </row>
    <row r="104" spans="7:13" x14ac:dyDescent="0.3">
      <c r="G104" s="3"/>
      <c r="H104" s="3"/>
      <c r="I104" s="3"/>
      <c r="K104" s="3"/>
      <c r="L104" s="3"/>
      <c r="M104" s="3"/>
    </row>
    <row r="105" spans="7:13" x14ac:dyDescent="0.3">
      <c r="G105" s="3"/>
      <c r="H105" s="3"/>
      <c r="I105" s="3"/>
      <c r="K105" s="3"/>
      <c r="L105" s="3"/>
      <c r="M105" s="3"/>
    </row>
    <row r="106" spans="7:13" x14ac:dyDescent="0.3">
      <c r="G106" s="3"/>
      <c r="H106" s="3"/>
      <c r="I106" s="3"/>
      <c r="K106" s="3"/>
      <c r="L106" s="3"/>
      <c r="M106" s="3"/>
    </row>
    <row r="107" spans="7:13" x14ac:dyDescent="0.3">
      <c r="G107" s="3"/>
      <c r="H107" s="3"/>
      <c r="I107" s="3"/>
      <c r="K107" s="3"/>
      <c r="L107" s="3"/>
      <c r="M107" s="3"/>
    </row>
    <row r="108" spans="7:13" x14ac:dyDescent="0.3">
      <c r="G108" s="3"/>
      <c r="H108" s="3"/>
      <c r="I108" s="3"/>
      <c r="K108" s="3"/>
      <c r="L108" s="3"/>
      <c r="M108" s="3"/>
    </row>
    <row r="109" spans="7:13" x14ac:dyDescent="0.3">
      <c r="G109" s="3"/>
      <c r="H109" s="3"/>
      <c r="I109" s="3"/>
      <c r="K109" s="3"/>
      <c r="L109" s="3"/>
      <c r="M109" s="3"/>
    </row>
    <row r="110" spans="7:13" x14ac:dyDescent="0.3">
      <c r="G110" s="3"/>
      <c r="H110" s="3"/>
      <c r="I110" s="3"/>
      <c r="K110" s="3"/>
      <c r="L110" s="3"/>
      <c r="M110" s="3"/>
    </row>
    <row r="111" spans="7:13" x14ac:dyDescent="0.3">
      <c r="G111" s="3"/>
      <c r="H111" s="3"/>
      <c r="I111" s="3"/>
      <c r="K111" s="3"/>
      <c r="L111" s="3"/>
      <c r="M111" s="3"/>
    </row>
    <row r="112" spans="7:13" x14ac:dyDescent="0.3">
      <c r="G112" s="3"/>
      <c r="H112" s="3"/>
      <c r="I112" s="3"/>
      <c r="K112" s="3"/>
      <c r="L112" s="3"/>
      <c r="M112" s="3"/>
    </row>
    <row r="113" spans="7:13" x14ac:dyDescent="0.3">
      <c r="G113" s="3"/>
      <c r="H113" s="3"/>
      <c r="I113" s="3"/>
      <c r="K113" s="3"/>
      <c r="L113" s="3"/>
      <c r="M113" s="3"/>
    </row>
    <row r="114" spans="7:13" x14ac:dyDescent="0.3">
      <c r="G114" s="3"/>
      <c r="H114" s="3"/>
      <c r="I114" s="3"/>
      <c r="K114" s="3"/>
      <c r="L114" s="3"/>
      <c r="M114" s="3"/>
    </row>
    <row r="115" spans="7:13" x14ac:dyDescent="0.3">
      <c r="G115" s="3"/>
      <c r="H115" s="3"/>
      <c r="I115" s="3"/>
      <c r="K115" s="3"/>
      <c r="L115" s="3"/>
      <c r="M115" s="3"/>
    </row>
    <row r="116" spans="7:13" x14ac:dyDescent="0.3">
      <c r="G116" s="3"/>
      <c r="H116" s="3"/>
      <c r="I116" s="3"/>
      <c r="K116" s="3"/>
      <c r="L116" s="3"/>
      <c r="M116" s="3"/>
    </row>
    <row r="117" spans="7:13" x14ac:dyDescent="0.3">
      <c r="G117" s="3"/>
      <c r="H117" s="3"/>
      <c r="I117" s="3"/>
      <c r="K117" s="3"/>
      <c r="L117" s="3"/>
      <c r="M117" s="3"/>
    </row>
    <row r="118" spans="7:13" x14ac:dyDescent="0.3">
      <c r="G118" s="3"/>
      <c r="H118" s="3"/>
      <c r="I118" s="3"/>
      <c r="K118" s="3"/>
      <c r="L118" s="3"/>
      <c r="M118" s="3"/>
    </row>
    <row r="119" spans="7:13" x14ac:dyDescent="0.3">
      <c r="G119" s="3"/>
      <c r="H119" s="3"/>
      <c r="I119" s="3"/>
      <c r="K119" s="3"/>
      <c r="L119" s="3"/>
      <c r="M119" s="3"/>
    </row>
    <row r="120" spans="7:13" x14ac:dyDescent="0.3">
      <c r="G120" s="3"/>
      <c r="H120" s="3"/>
      <c r="I120" s="3"/>
      <c r="K120" s="3"/>
      <c r="L120" s="3"/>
      <c r="M120" s="3"/>
    </row>
    <row r="121" spans="7:13" x14ac:dyDescent="0.3">
      <c r="G121" s="3"/>
      <c r="H121" s="3"/>
      <c r="I121" s="3"/>
      <c r="K121" s="3"/>
      <c r="L121" s="3"/>
      <c r="M121" s="3"/>
    </row>
    <row r="122" spans="7:13" x14ac:dyDescent="0.3">
      <c r="G122" s="3"/>
      <c r="H122" s="3"/>
      <c r="I122" s="3"/>
      <c r="K122" s="3"/>
      <c r="L122" s="3"/>
      <c r="M122" s="3"/>
    </row>
    <row r="123" spans="7:13" x14ac:dyDescent="0.3">
      <c r="G123" s="3"/>
      <c r="H123" s="3"/>
      <c r="I123" s="3"/>
      <c r="K123" s="3"/>
      <c r="L123" s="3"/>
      <c r="M123" s="3"/>
    </row>
    <row r="124" spans="7:13" x14ac:dyDescent="0.3">
      <c r="G124" s="3"/>
      <c r="H124" s="3"/>
      <c r="I124" s="3"/>
      <c r="K124" s="3"/>
      <c r="L124" s="3"/>
      <c r="M124" s="3"/>
    </row>
    <row r="125" spans="7:13" x14ac:dyDescent="0.3">
      <c r="G125" s="3"/>
      <c r="H125" s="3"/>
      <c r="I125" s="3"/>
      <c r="K125" s="3"/>
      <c r="L125" s="3"/>
      <c r="M125" s="3"/>
    </row>
  </sheetData>
  <hyperlinks>
    <hyperlink ref="A2" r:id="rId1"/>
  </hyperlinks>
  <pageMargins left="0.7" right="0.7" top="0.75" bottom="0.75" header="0.3" footer="0.3"/>
  <pageSetup paperSize="9" orientation="portrait" horizontalDpi="4294967292" verticalDpi="4294967292" r:id="rId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zoomScale="150" zoomScaleNormal="150" zoomScalePageLayoutView="150" workbookViewId="0">
      <selection activeCell="B10" sqref="B10"/>
    </sheetView>
  </sheetViews>
  <sheetFormatPr baseColWidth="10" defaultRowHeight="14.4" x14ac:dyDescent="0.3"/>
  <cols>
    <col min="1" max="1" width="23.77734375" customWidth="1"/>
  </cols>
  <sheetData>
    <row r="1" spans="1:5" x14ac:dyDescent="0.3">
      <c r="A1" s="6" t="s">
        <v>122</v>
      </c>
    </row>
    <row r="2" spans="1:5" x14ac:dyDescent="0.3">
      <c r="A2" s="9" t="s">
        <v>120</v>
      </c>
    </row>
    <row r="3" spans="1:5" x14ac:dyDescent="0.3">
      <c r="A3" s="10" t="s">
        <v>141</v>
      </c>
    </row>
    <row r="4" spans="1:5" x14ac:dyDescent="0.3">
      <c r="A4" s="10"/>
    </row>
    <row r="5" spans="1:5" x14ac:dyDescent="0.3">
      <c r="A5" s="10"/>
    </row>
    <row r="7" spans="1:5" x14ac:dyDescent="0.3">
      <c r="B7" s="6" t="s">
        <v>158</v>
      </c>
    </row>
    <row r="8" spans="1:5" ht="15.6" x14ac:dyDescent="0.3">
      <c r="A8" s="19" t="s">
        <v>121</v>
      </c>
      <c r="B8" s="7" t="s">
        <v>126</v>
      </c>
      <c r="C8" s="7" t="s">
        <v>128</v>
      </c>
      <c r="D8" s="7" t="s">
        <v>7</v>
      </c>
      <c r="E8" s="7" t="s">
        <v>118</v>
      </c>
    </row>
    <row r="9" spans="1:5" x14ac:dyDescent="0.3">
      <c r="A9" t="s">
        <v>0</v>
      </c>
      <c r="B9" s="3">
        <v>0.49</v>
      </c>
      <c r="C9" s="3">
        <v>0.48</v>
      </c>
      <c r="D9" s="3">
        <f t="shared" ref="D9:D11" si="0">1-B9-C9</f>
        <v>3.0000000000000027E-2</v>
      </c>
      <c r="E9" s="3">
        <v>0.47</v>
      </c>
    </row>
    <row r="10" spans="1:5" x14ac:dyDescent="0.3">
      <c r="A10" t="s">
        <v>1</v>
      </c>
      <c r="B10" s="3">
        <v>0.56000000000000005</v>
      </c>
      <c r="C10" s="3">
        <v>0.43</v>
      </c>
      <c r="D10" s="3">
        <f t="shared" si="0"/>
        <v>9.9999999999999534E-3</v>
      </c>
      <c r="E10" s="3">
        <v>0.53</v>
      </c>
    </row>
    <row r="11" spans="1:5" x14ac:dyDescent="0.3">
      <c r="A11" t="s">
        <v>119</v>
      </c>
      <c r="B11" s="3">
        <f>$E9*B9+$E10*B10</f>
        <v>0.52710000000000001</v>
      </c>
      <c r="C11" s="3">
        <f>$E9*C9+$E10*C10</f>
        <v>0.45350000000000001</v>
      </c>
      <c r="D11" s="3">
        <f t="shared" si="0"/>
        <v>1.9399999999999973E-2</v>
      </c>
      <c r="E11" s="3">
        <f>E9+E10</f>
        <v>1</v>
      </c>
    </row>
    <row r="12" spans="1:5" x14ac:dyDescent="0.3">
      <c r="A12" t="s">
        <v>148</v>
      </c>
      <c r="B12" s="3">
        <f>B13/$E13</f>
        <v>0.52908210353764473</v>
      </c>
      <c r="C12" s="3">
        <f>C13/$E13</f>
        <v>0.45654843271010909</v>
      </c>
      <c r="D12" s="3">
        <f>1-B12-C12</f>
        <v>1.4369463752246181E-2</v>
      </c>
      <c r="E12" s="3">
        <f>E13/$E13</f>
        <v>1</v>
      </c>
    </row>
    <row r="13" spans="1:5" x14ac:dyDescent="0.3">
      <c r="B13" s="20">
        <v>69456897</v>
      </c>
      <c r="C13" s="20">
        <v>59934814</v>
      </c>
      <c r="D13" s="27">
        <f>E13-C13-B13</f>
        <v>1886396</v>
      </c>
      <c r="E13" s="21">
        <v>131278107</v>
      </c>
    </row>
    <row r="14" spans="1:5" x14ac:dyDescent="0.3">
      <c r="B14" s="18"/>
      <c r="C14" s="18"/>
      <c r="D14" s="18"/>
      <c r="E14" s="17"/>
    </row>
    <row r="15" spans="1:5" ht="15.6" x14ac:dyDescent="0.3">
      <c r="A15" s="19" t="s">
        <v>2</v>
      </c>
      <c r="B15" s="7" t="s">
        <v>126</v>
      </c>
      <c r="C15" s="7" t="s">
        <v>128</v>
      </c>
      <c r="D15" s="7"/>
      <c r="E15" s="7" t="s">
        <v>118</v>
      </c>
    </row>
    <row r="16" spans="1:5" x14ac:dyDescent="0.3">
      <c r="A16" t="s">
        <v>3</v>
      </c>
      <c r="B16" s="3">
        <v>0.43</v>
      </c>
      <c r="C16" s="3">
        <v>0.55000000000000004</v>
      </c>
      <c r="D16" s="3">
        <f t="shared" ref="D16:D63" si="1">1-B16-C16</f>
        <v>2.0000000000000018E-2</v>
      </c>
      <c r="E16" s="3">
        <v>0.74</v>
      </c>
    </row>
    <row r="17" spans="1:5" x14ac:dyDescent="0.3">
      <c r="A17" t="s">
        <v>4</v>
      </c>
      <c r="B17" s="3">
        <v>0.95</v>
      </c>
      <c r="C17" s="3">
        <v>0.04</v>
      </c>
      <c r="D17" s="3">
        <f t="shared" si="1"/>
        <v>1.0000000000000044E-2</v>
      </c>
      <c r="E17" s="8">
        <v>0.125</v>
      </c>
    </row>
    <row r="18" spans="1:5" x14ac:dyDescent="0.3">
      <c r="A18" t="s">
        <v>5</v>
      </c>
      <c r="B18" s="3">
        <v>0.67</v>
      </c>
      <c r="C18" s="3">
        <v>0.31</v>
      </c>
      <c r="D18" s="3">
        <f t="shared" si="1"/>
        <v>1.9999999999999962E-2</v>
      </c>
      <c r="E18" s="3">
        <v>0.09</v>
      </c>
    </row>
    <row r="19" spans="1:5" x14ac:dyDescent="0.3">
      <c r="A19" t="s">
        <v>6</v>
      </c>
      <c r="B19" s="3">
        <v>0.62</v>
      </c>
      <c r="C19" s="3">
        <v>0.35</v>
      </c>
      <c r="D19" s="3">
        <f t="shared" si="1"/>
        <v>3.0000000000000027E-2</v>
      </c>
      <c r="E19" s="3">
        <v>0.02</v>
      </c>
    </row>
    <row r="20" spans="1:5" x14ac:dyDescent="0.3">
      <c r="A20" t="s">
        <v>7</v>
      </c>
      <c r="B20" s="3">
        <v>0.66</v>
      </c>
      <c r="C20" s="3">
        <v>0.31</v>
      </c>
      <c r="D20" s="3">
        <f t="shared" si="1"/>
        <v>2.9999999999999971E-2</v>
      </c>
      <c r="E20" s="8">
        <v>2.5000000000000001E-2</v>
      </c>
    </row>
    <row r="21" spans="1:5" x14ac:dyDescent="0.3">
      <c r="A21" t="s">
        <v>119</v>
      </c>
      <c r="B21" s="3">
        <f>$E18*B18+$E17*B17+$E16*B16+$E19*B19+$E20*B20</f>
        <v>0.5261499999999999</v>
      </c>
      <c r="C21" s="3">
        <f>$E18*C18+$E17*C17+$E16*C16+$E19*C19+$E20*C20</f>
        <v>0.45465</v>
      </c>
      <c r="D21" s="3">
        <f t="shared" si="1"/>
        <v>1.9200000000000106E-2</v>
      </c>
      <c r="E21" s="3">
        <f>E18+E17+E16+E19+E20</f>
        <v>1</v>
      </c>
    </row>
    <row r="22" spans="1:5" x14ac:dyDescent="0.3">
      <c r="A22" t="s">
        <v>226</v>
      </c>
      <c r="B22" s="3">
        <f>SUMPRODUCT(B18:B20,$E18:$E20)/SUM($E18:$E20)</f>
        <v>0.66074074074074074</v>
      </c>
      <c r="C22" s="3">
        <f>SUMPRODUCT(C18:C20,$E18:$E20)/SUM($E18:$E20)</f>
        <v>0.31592592592592589</v>
      </c>
      <c r="D22" s="3"/>
    </row>
    <row r="23" spans="1:5" x14ac:dyDescent="0.3">
      <c r="B23" s="3"/>
      <c r="C23" s="3"/>
      <c r="D23" s="3"/>
    </row>
    <row r="24" spans="1:5" ht="15.6" x14ac:dyDescent="0.3">
      <c r="A24" s="2" t="s">
        <v>8</v>
      </c>
      <c r="B24" s="7" t="s">
        <v>126</v>
      </c>
      <c r="C24" s="7" t="s">
        <v>128</v>
      </c>
      <c r="D24" s="3"/>
      <c r="E24" s="7" t="s">
        <v>118</v>
      </c>
    </row>
    <row r="25" spans="1:5" x14ac:dyDescent="0.3">
      <c r="A25" t="s">
        <v>9</v>
      </c>
      <c r="B25" s="3">
        <v>0.66</v>
      </c>
      <c r="C25" s="3">
        <v>0.32</v>
      </c>
      <c r="D25" s="3">
        <f t="shared" si="1"/>
        <v>1.9999999999999962E-2</v>
      </c>
      <c r="E25" s="3">
        <v>0.18</v>
      </c>
    </row>
    <row r="26" spans="1:5" x14ac:dyDescent="0.3">
      <c r="A26" t="s">
        <v>10</v>
      </c>
      <c r="B26" s="3">
        <v>0.52</v>
      </c>
      <c r="C26" s="3">
        <v>0.46</v>
      </c>
      <c r="D26" s="3">
        <f t="shared" si="1"/>
        <v>1.9999999999999962E-2</v>
      </c>
      <c r="E26" s="3">
        <v>0.28999999999999998</v>
      </c>
    </row>
    <row r="27" spans="1:5" x14ac:dyDescent="0.3">
      <c r="A27" t="s">
        <v>11</v>
      </c>
      <c r="B27" s="3">
        <v>0.5</v>
      </c>
      <c r="C27" s="3">
        <v>0.49</v>
      </c>
      <c r="D27" s="3">
        <f t="shared" si="1"/>
        <v>1.0000000000000009E-2</v>
      </c>
      <c r="E27" s="3">
        <v>0.37</v>
      </c>
    </row>
    <row r="28" spans="1:5" x14ac:dyDescent="0.3">
      <c r="A28" t="s">
        <v>12</v>
      </c>
      <c r="B28" s="3">
        <v>0.45</v>
      </c>
      <c r="C28" s="3">
        <v>0.53</v>
      </c>
      <c r="D28" s="3">
        <f t="shared" si="1"/>
        <v>2.0000000000000018E-2</v>
      </c>
      <c r="E28" s="3">
        <v>0.16</v>
      </c>
    </row>
    <row r="29" spans="1:5" x14ac:dyDescent="0.3">
      <c r="A29" t="s">
        <v>119</v>
      </c>
      <c r="B29" s="3">
        <f>$E25*B25+$E26*B26+$E27*B27+$E28*B28</f>
        <v>0.52659999999999996</v>
      </c>
      <c r="C29" s="3">
        <f>$E25*C25+$E26*C26+$E27*C27+$E28*C28</f>
        <v>0.45709999999999995</v>
      </c>
      <c r="D29" s="3">
        <f t="shared" si="1"/>
        <v>1.6300000000000092E-2</v>
      </c>
      <c r="E29" s="3">
        <f>E25+E26+E27+E28</f>
        <v>1</v>
      </c>
    </row>
    <row r="30" spans="1:5" x14ac:dyDescent="0.3">
      <c r="D30" s="3"/>
    </row>
    <row r="31" spans="1:5" ht="15.6" x14ac:dyDescent="0.3">
      <c r="A31" s="2" t="s">
        <v>13</v>
      </c>
      <c r="B31" s="7" t="s">
        <v>126</v>
      </c>
      <c r="C31" s="7" t="s">
        <v>128</v>
      </c>
      <c r="D31" s="3"/>
      <c r="E31" s="7" t="s">
        <v>118</v>
      </c>
    </row>
    <row r="32" spans="1:5" x14ac:dyDescent="0.3">
      <c r="A32" t="s">
        <v>17</v>
      </c>
      <c r="B32" s="3">
        <v>0.57999999999999996</v>
      </c>
      <c r="C32" s="3">
        <v>0.4</v>
      </c>
      <c r="D32" s="3">
        <f t="shared" si="1"/>
        <v>2.0000000000000018E-2</v>
      </c>
      <c r="E32" s="3">
        <v>0.17</v>
      </c>
    </row>
    <row r="33" spans="1:5" x14ac:dyDescent="0.3">
      <c r="A33" t="s">
        <v>16</v>
      </c>
      <c r="B33" s="3">
        <v>0.5</v>
      </c>
      <c r="C33" s="3">
        <v>0.48</v>
      </c>
      <c r="D33" s="3">
        <f t="shared" si="1"/>
        <v>2.0000000000000018E-2</v>
      </c>
      <c r="E33" s="3">
        <v>0.28000000000000003</v>
      </c>
    </row>
    <row r="34" spans="1:5" x14ac:dyDescent="0.3">
      <c r="A34" t="s">
        <v>15</v>
      </c>
      <c r="B34" s="3">
        <v>0.51</v>
      </c>
      <c r="C34" s="3">
        <v>0.47</v>
      </c>
      <c r="D34" s="3">
        <f t="shared" si="1"/>
        <v>2.0000000000000018E-2</v>
      </c>
      <c r="E34" s="3">
        <v>0.31</v>
      </c>
    </row>
    <row r="35" spans="1:5" x14ac:dyDescent="0.3">
      <c r="A35" t="s">
        <v>123</v>
      </c>
      <c r="B35" s="3">
        <v>0.52</v>
      </c>
      <c r="C35" s="3">
        <v>0.46</v>
      </c>
      <c r="D35" s="3">
        <f t="shared" si="1"/>
        <v>1.9999999999999962E-2</v>
      </c>
      <c r="E35" s="3">
        <v>0.2</v>
      </c>
    </row>
    <row r="36" spans="1:5" x14ac:dyDescent="0.3">
      <c r="A36" t="s">
        <v>124</v>
      </c>
      <c r="B36" s="3">
        <v>0.63</v>
      </c>
      <c r="C36" s="3">
        <v>0.35</v>
      </c>
      <c r="D36" s="3">
        <f t="shared" si="1"/>
        <v>2.0000000000000018E-2</v>
      </c>
      <c r="E36" s="3">
        <v>0.04</v>
      </c>
    </row>
    <row r="37" spans="1:5" x14ac:dyDescent="0.3">
      <c r="A37" t="s">
        <v>119</v>
      </c>
      <c r="B37" s="3">
        <f>$E34*B34+$E33*B33+$E32*B32+$E35*B35+$E36*B36</f>
        <v>0.52590000000000003</v>
      </c>
      <c r="C37" s="3">
        <f>$E34*C34+$E33*C33+$E32*C32+$E35*C35+$E36*C36</f>
        <v>0.45410000000000006</v>
      </c>
      <c r="D37" s="3">
        <f t="shared" si="1"/>
        <v>1.9999999999999907E-2</v>
      </c>
      <c r="E37" s="3">
        <f>E34+E33+E32+E35+E36</f>
        <v>1.0000000000000002</v>
      </c>
    </row>
    <row r="38" spans="1:5" x14ac:dyDescent="0.3">
      <c r="D38" s="3"/>
    </row>
    <row r="39" spans="1:5" ht="15.6" x14ac:dyDescent="0.3">
      <c r="A39" s="2" t="s">
        <v>18</v>
      </c>
      <c r="B39" s="7" t="s">
        <v>126</v>
      </c>
      <c r="C39" s="7" t="s">
        <v>128</v>
      </c>
      <c r="D39" s="3"/>
      <c r="E39" s="7" t="s">
        <v>118</v>
      </c>
    </row>
    <row r="40" spans="1:5" x14ac:dyDescent="0.3">
      <c r="A40" t="s">
        <v>19</v>
      </c>
      <c r="B40" s="3">
        <v>0.47</v>
      </c>
      <c r="C40" s="3">
        <v>0.51</v>
      </c>
      <c r="D40" s="3">
        <f t="shared" si="1"/>
        <v>2.0000000000000018E-2</v>
      </c>
      <c r="E40" s="3">
        <v>0.35</v>
      </c>
    </row>
    <row r="41" spans="1:5" x14ac:dyDescent="0.3">
      <c r="A41" t="s">
        <v>20</v>
      </c>
      <c r="B41" s="3">
        <v>0.4</v>
      </c>
      <c r="C41" s="3">
        <v>0.57999999999999996</v>
      </c>
      <c r="D41" s="3">
        <f t="shared" si="1"/>
        <v>2.0000000000000018E-2</v>
      </c>
      <c r="E41" s="3">
        <v>0.39</v>
      </c>
    </row>
    <row r="42" spans="1:5" x14ac:dyDescent="0.3">
      <c r="A42" t="s">
        <v>119</v>
      </c>
      <c r="B42" s="3">
        <f>($E40*B40+$E41*B41)/$E42</f>
        <v>0.43310810810810813</v>
      </c>
      <c r="C42" s="3">
        <f>($E40*C40+$E41*C41)/$E42</f>
        <v>0.5468918918918918</v>
      </c>
      <c r="D42" s="3">
        <f t="shared" si="1"/>
        <v>2.0000000000000129E-2</v>
      </c>
      <c r="E42" s="3">
        <f>E40+E41</f>
        <v>0.74</v>
      </c>
    </row>
    <row r="43" spans="1:5" x14ac:dyDescent="0.3">
      <c r="D43" s="3"/>
    </row>
    <row r="44" spans="1:5" ht="15.6" x14ac:dyDescent="0.3">
      <c r="A44" s="2" t="s">
        <v>23</v>
      </c>
      <c r="B44" s="7" t="s">
        <v>126</v>
      </c>
      <c r="C44" s="7" t="s">
        <v>128</v>
      </c>
      <c r="D44" s="3"/>
      <c r="E44" s="7" t="s">
        <v>118</v>
      </c>
    </row>
    <row r="45" spans="1:5" x14ac:dyDescent="0.3">
      <c r="A45" t="s">
        <v>24</v>
      </c>
      <c r="B45" s="3">
        <v>0.65</v>
      </c>
      <c r="C45" s="3">
        <v>0.32</v>
      </c>
      <c r="D45" s="3">
        <f t="shared" si="1"/>
        <v>2.9999999999999971E-2</v>
      </c>
      <c r="E45" s="8">
        <v>0.185</v>
      </c>
    </row>
    <row r="46" spans="1:5" x14ac:dyDescent="0.3">
      <c r="A46" t="s">
        <v>25</v>
      </c>
      <c r="B46" s="3">
        <v>0.55000000000000004</v>
      </c>
      <c r="C46" s="3">
        <v>0.43</v>
      </c>
      <c r="D46" s="3">
        <f t="shared" si="1"/>
        <v>1.9999999999999962E-2</v>
      </c>
      <c r="E46" s="3">
        <v>0.19</v>
      </c>
    </row>
    <row r="47" spans="1:5" x14ac:dyDescent="0.3">
      <c r="A47" t="s">
        <v>26</v>
      </c>
      <c r="B47" s="3">
        <v>0.49</v>
      </c>
      <c r="C47" s="3">
        <v>0.49</v>
      </c>
      <c r="D47" s="3">
        <f t="shared" si="1"/>
        <v>2.0000000000000018E-2</v>
      </c>
      <c r="E47" s="3">
        <v>0.36</v>
      </c>
    </row>
    <row r="48" spans="1:5" x14ac:dyDescent="0.3">
      <c r="A48" t="s">
        <v>27</v>
      </c>
      <c r="B48" s="3">
        <v>0.48</v>
      </c>
      <c r="C48" s="3">
        <v>0.51</v>
      </c>
      <c r="D48" s="3">
        <f t="shared" si="1"/>
        <v>1.0000000000000009E-2</v>
      </c>
      <c r="E48" s="8">
        <v>0.20499999999999999</v>
      </c>
    </row>
    <row r="49" spans="1:5" x14ac:dyDescent="0.3">
      <c r="A49" t="s">
        <v>125</v>
      </c>
      <c r="B49" s="3">
        <v>0.52</v>
      </c>
      <c r="C49" s="3">
        <v>0.46</v>
      </c>
      <c r="D49" s="3">
        <f t="shared" si="1"/>
        <v>1.9999999999999962E-2</v>
      </c>
      <c r="E49" s="3">
        <v>0.06</v>
      </c>
    </row>
    <row r="50" spans="1:5" x14ac:dyDescent="0.3">
      <c r="A50" t="s">
        <v>119</v>
      </c>
      <c r="B50" s="3">
        <f>$E47*B47+$E46*B46+$E45*B45+$E48*B48+$E49*B49</f>
        <v>0.53074999999999994</v>
      </c>
      <c r="C50" s="3">
        <f>$E47*C47+$E46*C46+$E45*C45+$E48*C48+$E49*C49</f>
        <v>0.44945000000000002</v>
      </c>
      <c r="D50" s="3">
        <f t="shared" si="1"/>
        <v>1.980000000000004E-2</v>
      </c>
      <c r="E50" s="3">
        <f>E47+E46+E45+E48+E49</f>
        <v>1</v>
      </c>
    </row>
    <row r="51" spans="1:5" x14ac:dyDescent="0.3">
      <c r="D51" s="3"/>
    </row>
    <row r="52" spans="1:5" ht="15.6" x14ac:dyDescent="0.3">
      <c r="A52" s="2" t="s">
        <v>42</v>
      </c>
      <c r="B52" s="7" t="s">
        <v>126</v>
      </c>
      <c r="C52" s="7" t="s">
        <v>128</v>
      </c>
      <c r="D52" s="3"/>
      <c r="E52" s="7" t="s">
        <v>118</v>
      </c>
    </row>
    <row r="53" spans="1:5" x14ac:dyDescent="0.3">
      <c r="A53" t="s">
        <v>43</v>
      </c>
      <c r="B53" s="3">
        <v>0.45</v>
      </c>
      <c r="C53" s="3">
        <v>0.54</v>
      </c>
      <c r="D53" s="3">
        <f t="shared" si="1"/>
        <v>1.0000000000000009E-2</v>
      </c>
      <c r="E53" s="3">
        <v>0.54</v>
      </c>
    </row>
    <row r="54" spans="1:5" x14ac:dyDescent="0.3">
      <c r="A54" t="s">
        <v>44</v>
      </c>
      <c r="B54" s="3">
        <v>0.54</v>
      </c>
      <c r="C54" s="3">
        <v>0.45</v>
      </c>
      <c r="D54" s="3">
        <f t="shared" si="1"/>
        <v>9.9999999999999534E-3</v>
      </c>
      <c r="E54" s="8">
        <v>0.26500000000000001</v>
      </c>
    </row>
    <row r="55" spans="1:5" x14ac:dyDescent="0.3">
      <c r="A55" t="s">
        <v>45</v>
      </c>
      <c r="B55" s="3">
        <v>0.78</v>
      </c>
      <c r="C55" s="3">
        <v>0.21</v>
      </c>
      <c r="D55" s="3">
        <f t="shared" si="1"/>
        <v>9.9999999999999811E-3</v>
      </c>
      <c r="E55" s="3">
        <v>0.02</v>
      </c>
    </row>
    <row r="56" spans="1:5" x14ac:dyDescent="0.3">
      <c r="A56" t="s">
        <v>46</v>
      </c>
      <c r="B56" s="3">
        <v>0.73</v>
      </c>
      <c r="C56" s="3">
        <v>0.22</v>
      </c>
      <c r="D56" s="3">
        <f t="shared" si="1"/>
        <v>5.0000000000000017E-2</v>
      </c>
      <c r="E56" s="3">
        <v>0.06</v>
      </c>
    </row>
    <row r="57" spans="1:5" x14ac:dyDescent="0.3">
      <c r="A57" t="s">
        <v>47</v>
      </c>
      <c r="B57" s="3">
        <v>0.75</v>
      </c>
      <c r="C57" s="3">
        <v>0.23</v>
      </c>
      <c r="D57" s="3">
        <f t="shared" si="1"/>
        <v>1.999999999999999E-2</v>
      </c>
      <c r="E57" s="8">
        <v>0.115</v>
      </c>
    </row>
    <row r="58" spans="1:5" x14ac:dyDescent="0.3">
      <c r="A58" t="s">
        <v>119</v>
      </c>
      <c r="B58" s="3">
        <f>$E53*B53+$E54*B54+$E55*B55+$E56*B56+$E57*B57</f>
        <v>0.53175000000000006</v>
      </c>
      <c r="C58" s="3">
        <f>$E53*C53+$E54*C54+$E55*C55+$E56*C56+$E57*C57</f>
        <v>0.45469999999999999</v>
      </c>
      <c r="D58" s="3">
        <f t="shared" si="1"/>
        <v>1.3549999999999951E-2</v>
      </c>
      <c r="E58" s="3">
        <f>E53+E54+E55+E56+E57</f>
        <v>1</v>
      </c>
    </row>
    <row r="59" spans="1:5" x14ac:dyDescent="0.3">
      <c r="D59" s="3"/>
    </row>
    <row r="60" spans="1:5" ht="15.6" x14ac:dyDescent="0.3">
      <c r="A60" s="2" t="s">
        <v>56</v>
      </c>
      <c r="B60" s="7" t="s">
        <v>126</v>
      </c>
      <c r="C60" s="7" t="s">
        <v>128</v>
      </c>
      <c r="D60" s="3"/>
      <c r="E60" s="7" t="s">
        <v>118</v>
      </c>
    </row>
    <row r="61" spans="1:5" x14ac:dyDescent="0.3">
      <c r="A61" t="s">
        <v>49</v>
      </c>
      <c r="B61" s="3">
        <v>0.7</v>
      </c>
      <c r="C61" s="3">
        <v>0.27</v>
      </c>
      <c r="D61" s="3">
        <f t="shared" si="1"/>
        <v>3.0000000000000027E-2</v>
      </c>
      <c r="E61" s="3">
        <v>0.04</v>
      </c>
    </row>
    <row r="62" spans="1:5" x14ac:dyDescent="0.3">
      <c r="A62" t="s">
        <v>50</v>
      </c>
      <c r="B62" s="3">
        <v>0.53</v>
      </c>
      <c r="C62" s="3">
        <v>0.45</v>
      </c>
      <c r="D62" s="3">
        <f t="shared" si="1"/>
        <v>1.9999999999999962E-2</v>
      </c>
      <c r="E62" s="3">
        <v>0.96</v>
      </c>
    </row>
    <row r="63" spans="1:5" x14ac:dyDescent="0.3">
      <c r="A63" t="s">
        <v>119</v>
      </c>
      <c r="B63" s="3">
        <f>$E61*B61+$E62*B62</f>
        <v>0.53680000000000005</v>
      </c>
      <c r="C63" s="3">
        <f>$E61*C61+$E62*C62</f>
        <v>0.44279999999999997</v>
      </c>
      <c r="D63" s="3">
        <f t="shared" si="1"/>
        <v>2.0399999999999974E-2</v>
      </c>
      <c r="E63" s="3">
        <f>E61+E62</f>
        <v>1</v>
      </c>
    </row>
  </sheetData>
  <hyperlinks>
    <hyperlink ref="A2" r:id="rId1"/>
  </hyperlinks>
  <pageMargins left="0.7" right="0.7" top="0.75" bottom="0.75" header="0.3" footer="0.3"/>
  <pageSetup paperSize="9" orientation="portrait" horizontalDpi="4294967292" verticalDpi="4294967292" r:id="rId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0"/>
  <sheetViews>
    <sheetView zoomScale="150" zoomScaleNormal="150" zoomScalePageLayoutView="150" workbookViewId="0">
      <selection activeCell="A23" sqref="A23:C23"/>
    </sheetView>
  </sheetViews>
  <sheetFormatPr baseColWidth="10" defaultRowHeight="14.4" x14ac:dyDescent="0.3"/>
  <cols>
    <col min="1" max="1" width="20" customWidth="1"/>
  </cols>
  <sheetData>
    <row r="1" spans="1:5" x14ac:dyDescent="0.3">
      <c r="A1" s="6" t="s">
        <v>122</v>
      </c>
    </row>
    <row r="2" spans="1:5" x14ac:dyDescent="0.3">
      <c r="A2" s="9" t="s">
        <v>120</v>
      </c>
    </row>
    <row r="3" spans="1:5" x14ac:dyDescent="0.3">
      <c r="A3" s="10" t="s">
        <v>141</v>
      </c>
    </row>
    <row r="4" spans="1:5" x14ac:dyDescent="0.3">
      <c r="A4" s="10"/>
    </row>
    <row r="5" spans="1:5" x14ac:dyDescent="0.3">
      <c r="A5" s="10"/>
    </row>
    <row r="7" spans="1:5" x14ac:dyDescent="0.3">
      <c r="B7" s="6" t="s">
        <v>158</v>
      </c>
    </row>
    <row r="8" spans="1:5" ht="15.6" x14ac:dyDescent="0.3">
      <c r="A8" s="19" t="s">
        <v>121</v>
      </c>
      <c r="B8" s="7" t="s">
        <v>129</v>
      </c>
      <c r="C8" s="7" t="s">
        <v>130</v>
      </c>
      <c r="D8" s="7" t="s">
        <v>7</v>
      </c>
      <c r="E8" s="7" t="s">
        <v>118</v>
      </c>
    </row>
    <row r="9" spans="1:5" x14ac:dyDescent="0.3">
      <c r="A9" t="s">
        <v>0</v>
      </c>
      <c r="B9" s="3">
        <v>0.44</v>
      </c>
      <c r="C9" s="3">
        <v>0.55000000000000004</v>
      </c>
      <c r="D9" s="3">
        <f t="shared" ref="D9:D11" si="0">1-B9-C9</f>
        <v>1.0000000000000009E-2</v>
      </c>
      <c r="E9" s="3">
        <v>0.46</v>
      </c>
    </row>
    <row r="10" spans="1:5" x14ac:dyDescent="0.3">
      <c r="A10" t="s">
        <v>1</v>
      </c>
      <c r="B10" s="3">
        <v>0.51</v>
      </c>
      <c r="C10" s="3">
        <v>0.48</v>
      </c>
      <c r="D10" s="3">
        <f t="shared" si="0"/>
        <v>1.0000000000000009E-2</v>
      </c>
      <c r="E10" s="3">
        <v>0.54</v>
      </c>
    </row>
    <row r="11" spans="1:5" x14ac:dyDescent="0.3">
      <c r="A11" t="s">
        <v>119</v>
      </c>
      <c r="B11" s="3">
        <f>$E9*B9+$E10*B10</f>
        <v>0.4778</v>
      </c>
      <c r="C11" s="3">
        <f>$E9*C9+$E10*C10</f>
        <v>0.51219999999999999</v>
      </c>
      <c r="D11" s="3">
        <f t="shared" si="0"/>
        <v>1.0000000000000009E-2</v>
      </c>
      <c r="E11" s="3">
        <f>E9+E10</f>
        <v>1</v>
      </c>
    </row>
    <row r="12" spans="1:5" x14ac:dyDescent="0.3">
      <c r="A12" t="s">
        <v>149</v>
      </c>
      <c r="B12" s="3">
        <f>B13/$E13</f>
        <v>0.482671225139436</v>
      </c>
      <c r="C12" s="3">
        <f>C13/$E13</f>
        <v>0.50730148396081631</v>
      </c>
      <c r="D12" s="3">
        <f>1-B12-C12</f>
        <v>1.0027290899747632E-2</v>
      </c>
      <c r="E12" s="3">
        <f>E13/$E13</f>
        <v>1</v>
      </c>
    </row>
    <row r="13" spans="1:5" x14ac:dyDescent="0.3">
      <c r="B13" s="16">
        <v>59028444</v>
      </c>
      <c r="C13" s="16">
        <v>62040610</v>
      </c>
      <c r="D13" s="27">
        <f>E13-C13-B13</f>
        <v>1226291</v>
      </c>
      <c r="E13" s="17">
        <v>122295345</v>
      </c>
    </row>
    <row r="14" spans="1:5" x14ac:dyDescent="0.3">
      <c r="A14" s="1"/>
      <c r="C14" s="15"/>
      <c r="D14" s="18"/>
    </row>
    <row r="15" spans="1:5" x14ac:dyDescent="0.3">
      <c r="D15" s="7"/>
    </row>
    <row r="16" spans="1:5" ht="15.6" x14ac:dyDescent="0.3">
      <c r="A16" s="2" t="s">
        <v>2</v>
      </c>
      <c r="B16" s="7" t="s">
        <v>129</v>
      </c>
      <c r="C16" s="7" t="s">
        <v>130</v>
      </c>
      <c r="D16" s="3"/>
      <c r="E16" s="7" t="s">
        <v>118</v>
      </c>
    </row>
    <row r="17" spans="1:5" x14ac:dyDescent="0.3">
      <c r="A17" t="s">
        <v>3</v>
      </c>
      <c r="B17" s="3">
        <v>0.41</v>
      </c>
      <c r="C17" s="3">
        <v>0.57999999999999996</v>
      </c>
      <c r="D17" s="3">
        <f t="shared" ref="D17:D70" si="1">1-B17-C17</f>
        <v>1.000000000000012E-2</v>
      </c>
      <c r="E17" s="3">
        <v>0.77</v>
      </c>
    </row>
    <row r="18" spans="1:5" x14ac:dyDescent="0.3">
      <c r="A18" t="s">
        <v>4</v>
      </c>
      <c r="B18" s="3">
        <v>0.88</v>
      </c>
      <c r="C18" s="3">
        <v>0.11</v>
      </c>
      <c r="D18" s="3">
        <f t="shared" si="1"/>
        <v>9.999999999999995E-3</v>
      </c>
      <c r="E18" s="3">
        <v>0.11</v>
      </c>
    </row>
    <row r="19" spans="1:5" x14ac:dyDescent="0.3">
      <c r="A19" t="s">
        <v>5</v>
      </c>
      <c r="B19" s="3">
        <v>0.53</v>
      </c>
      <c r="C19" s="3">
        <v>0.44</v>
      </c>
      <c r="D19" s="3">
        <f t="shared" si="1"/>
        <v>2.9999999999999971E-2</v>
      </c>
      <c r="E19" s="3">
        <v>0.08</v>
      </c>
    </row>
    <row r="20" spans="1:5" x14ac:dyDescent="0.3">
      <c r="A20" t="s">
        <v>6</v>
      </c>
      <c r="B20" s="3">
        <v>0.56000000000000005</v>
      </c>
      <c r="C20" s="3">
        <v>0.44</v>
      </c>
      <c r="D20" s="3">
        <f t="shared" si="1"/>
        <v>0</v>
      </c>
      <c r="E20" s="3">
        <v>0.02</v>
      </c>
    </row>
    <row r="21" spans="1:5" x14ac:dyDescent="0.3">
      <c r="A21" t="s">
        <v>7</v>
      </c>
      <c r="B21" s="3">
        <v>0.54</v>
      </c>
      <c r="C21" s="3">
        <v>0.4</v>
      </c>
      <c r="D21" s="3">
        <f t="shared" si="1"/>
        <v>5.9999999999999942E-2</v>
      </c>
      <c r="E21" s="3">
        <v>0.02</v>
      </c>
    </row>
    <row r="22" spans="1:5" x14ac:dyDescent="0.3">
      <c r="A22" t="s">
        <v>119</v>
      </c>
      <c r="B22" s="3">
        <f>$E19*B19+$E18*B18+$E17*B17+$E20*B20+$E21*B21</f>
        <v>0.47689999999999994</v>
      </c>
      <c r="C22" s="3">
        <f>$E19*C19+$E18*C18+$E17*C17+$E20*C20+$E21*C21</f>
        <v>0.51070000000000004</v>
      </c>
      <c r="D22" s="3">
        <f t="shared" si="1"/>
        <v>1.2400000000000078E-2</v>
      </c>
      <c r="E22" s="3">
        <f>E19+E18+E17+E20+E21</f>
        <v>1</v>
      </c>
    </row>
    <row r="23" spans="1:5" x14ac:dyDescent="0.3">
      <c r="A23" t="s">
        <v>226</v>
      </c>
      <c r="B23" s="3">
        <f>SUMPRODUCT(B19:B21,$E19:$E21)/SUM($E19:$E21)</f>
        <v>0.53666666666666663</v>
      </c>
      <c r="C23" s="3">
        <f>SUMPRODUCT(C19:C21,$E19:$E21)/SUM($E19:$E21)</f>
        <v>0.43333333333333335</v>
      </c>
      <c r="D23" s="3"/>
      <c r="E23" s="3"/>
    </row>
    <row r="24" spans="1:5" x14ac:dyDescent="0.3">
      <c r="D24" s="3"/>
    </row>
    <row r="25" spans="1:5" ht="15.6" x14ac:dyDescent="0.3">
      <c r="A25" s="2" t="s">
        <v>8</v>
      </c>
      <c r="B25" s="7" t="s">
        <v>129</v>
      </c>
      <c r="C25" s="7" t="s">
        <v>130</v>
      </c>
      <c r="D25" s="3"/>
      <c r="E25" s="7" t="s">
        <v>118</v>
      </c>
    </row>
    <row r="26" spans="1:5" x14ac:dyDescent="0.3">
      <c r="A26" t="s">
        <v>9</v>
      </c>
      <c r="B26" s="3">
        <v>0.54</v>
      </c>
      <c r="C26" s="3">
        <v>0.45</v>
      </c>
      <c r="D26" s="3">
        <f t="shared" si="1"/>
        <v>9.9999999999999534E-3</v>
      </c>
      <c r="E26" s="3">
        <v>0.17</v>
      </c>
    </row>
    <row r="27" spans="1:5" x14ac:dyDescent="0.3">
      <c r="A27" t="s">
        <v>10</v>
      </c>
      <c r="B27" s="3">
        <v>0.46</v>
      </c>
      <c r="C27" s="3">
        <v>0.53</v>
      </c>
      <c r="D27" s="3">
        <f t="shared" si="1"/>
        <v>1.0000000000000009E-2</v>
      </c>
      <c r="E27" s="3">
        <v>0.28999999999999998</v>
      </c>
    </row>
    <row r="28" spans="1:5" x14ac:dyDescent="0.3">
      <c r="A28" t="s">
        <v>11</v>
      </c>
      <c r="B28" s="3">
        <v>0.47</v>
      </c>
      <c r="C28" s="3">
        <v>0.52</v>
      </c>
      <c r="D28" s="3">
        <f t="shared" si="1"/>
        <v>1.0000000000000009E-2</v>
      </c>
      <c r="E28" s="3">
        <v>0.38</v>
      </c>
    </row>
    <row r="29" spans="1:5" x14ac:dyDescent="0.3">
      <c r="A29" t="s">
        <v>12</v>
      </c>
      <c r="B29" s="3">
        <v>0.47</v>
      </c>
      <c r="C29" s="3">
        <v>0.52</v>
      </c>
      <c r="D29" s="3">
        <f t="shared" si="1"/>
        <v>1.0000000000000009E-2</v>
      </c>
      <c r="E29" s="3">
        <v>0.16</v>
      </c>
    </row>
    <row r="30" spans="1:5" x14ac:dyDescent="0.3">
      <c r="A30" t="s">
        <v>119</v>
      </c>
      <c r="B30" s="3">
        <f>$E26*B26+$E27*B27+$E28*B28+$E29*B29</f>
        <v>0.47899999999999998</v>
      </c>
      <c r="C30" s="3">
        <f>$E26*C26+$E27*C27+$E28*C28+$E29*C29</f>
        <v>0.51100000000000001</v>
      </c>
      <c r="D30" s="3">
        <f t="shared" si="1"/>
        <v>1.0000000000000009E-2</v>
      </c>
      <c r="E30" s="3">
        <f>E26+E27+E28+E29</f>
        <v>1</v>
      </c>
    </row>
    <row r="31" spans="1:5" x14ac:dyDescent="0.3">
      <c r="D31" s="3"/>
    </row>
    <row r="32" spans="1:5" ht="15.6" x14ac:dyDescent="0.3">
      <c r="A32" s="2" t="s">
        <v>13</v>
      </c>
      <c r="B32" s="7" t="s">
        <v>129</v>
      </c>
      <c r="C32" s="7" t="s">
        <v>130</v>
      </c>
      <c r="D32" s="3"/>
      <c r="E32" s="7" t="s">
        <v>118</v>
      </c>
    </row>
    <row r="33" spans="1:5" x14ac:dyDescent="0.3">
      <c r="A33" t="s">
        <v>17</v>
      </c>
      <c r="B33" s="3">
        <v>0.55000000000000004</v>
      </c>
      <c r="C33" s="3">
        <v>0.44</v>
      </c>
      <c r="D33" s="3">
        <f t="shared" si="1"/>
        <v>9.9999999999999534E-3</v>
      </c>
      <c r="E33" s="3">
        <v>0.16</v>
      </c>
    </row>
    <row r="34" spans="1:5" x14ac:dyDescent="0.3">
      <c r="A34" t="s">
        <v>16</v>
      </c>
      <c r="B34" s="3">
        <v>0.46</v>
      </c>
      <c r="C34" s="3">
        <v>0.52</v>
      </c>
      <c r="D34" s="3">
        <f t="shared" si="1"/>
        <v>2.0000000000000018E-2</v>
      </c>
      <c r="E34" s="3">
        <v>0.26</v>
      </c>
    </row>
    <row r="35" spans="1:5" x14ac:dyDescent="0.3">
      <c r="A35" t="s">
        <v>15</v>
      </c>
      <c r="B35" s="3">
        <v>0.46</v>
      </c>
      <c r="C35" s="3">
        <v>0.54</v>
      </c>
      <c r="D35" s="3">
        <f t="shared" si="1"/>
        <v>0</v>
      </c>
      <c r="E35" s="3">
        <v>0.32</v>
      </c>
    </row>
    <row r="36" spans="1:5" x14ac:dyDescent="0.3">
      <c r="A36" t="s">
        <v>123</v>
      </c>
      <c r="B36" s="3">
        <v>0.47</v>
      </c>
      <c r="C36" s="3">
        <v>0.52</v>
      </c>
      <c r="D36" s="3">
        <f t="shared" si="1"/>
        <v>1.0000000000000009E-2</v>
      </c>
      <c r="E36" s="3">
        <v>0.22</v>
      </c>
    </row>
    <row r="37" spans="1:5" x14ac:dyDescent="0.3">
      <c r="A37" t="s">
        <v>124</v>
      </c>
      <c r="B37" s="3">
        <v>0.5</v>
      </c>
      <c r="C37" s="3">
        <v>0.49</v>
      </c>
      <c r="D37" s="3">
        <f t="shared" si="1"/>
        <v>1.0000000000000009E-2</v>
      </c>
      <c r="E37" s="3">
        <v>0.04</v>
      </c>
    </row>
    <row r="38" spans="1:5" x14ac:dyDescent="0.3">
      <c r="A38" t="s">
        <v>119</v>
      </c>
      <c r="B38" s="3">
        <f>$E35*B35+$E34*B34+$E33*B33+$E36*B36+$E37*B37</f>
        <v>0.47820000000000007</v>
      </c>
      <c r="C38" s="3">
        <f>$E35*C35+$E34*C34+$E33*C33+$E36*C36+$E37*C37</f>
        <v>0.51240000000000008</v>
      </c>
      <c r="D38" s="3">
        <f t="shared" si="1"/>
        <v>9.3999999999998529E-3</v>
      </c>
      <c r="E38" s="3">
        <f>E35+E34+E33+E36+E37</f>
        <v>1</v>
      </c>
    </row>
    <row r="39" spans="1:5" x14ac:dyDescent="0.3">
      <c r="D39" s="3"/>
    </row>
    <row r="40" spans="1:5" ht="15.6" x14ac:dyDescent="0.3">
      <c r="A40" s="2" t="s">
        <v>18</v>
      </c>
      <c r="B40" s="7" t="s">
        <v>129</v>
      </c>
      <c r="C40" s="7" t="s">
        <v>130</v>
      </c>
      <c r="D40" s="3"/>
      <c r="E40" s="7" t="s">
        <v>118</v>
      </c>
    </row>
    <row r="41" spans="1:5" x14ac:dyDescent="0.3">
      <c r="A41" t="s">
        <v>19</v>
      </c>
      <c r="B41" s="3">
        <v>0.44</v>
      </c>
      <c r="C41" s="3">
        <v>0.55000000000000004</v>
      </c>
      <c r="D41" s="3">
        <f t="shared" si="1"/>
        <v>1.0000000000000009E-2</v>
      </c>
      <c r="E41" s="3">
        <v>0.34</v>
      </c>
    </row>
    <row r="42" spans="1:5" x14ac:dyDescent="0.3">
      <c r="A42" t="s">
        <v>20</v>
      </c>
      <c r="B42" s="3">
        <v>0.38</v>
      </c>
      <c r="C42" s="3">
        <v>0.61</v>
      </c>
      <c r="D42" s="3">
        <f t="shared" si="1"/>
        <v>1.0000000000000009E-2</v>
      </c>
      <c r="E42" s="3">
        <v>0.43</v>
      </c>
    </row>
    <row r="43" spans="1:5" x14ac:dyDescent="0.3">
      <c r="A43" t="s">
        <v>119</v>
      </c>
      <c r="B43" s="3">
        <f>($E41*B41+$E42*B42)/$E43</f>
        <v>0.40649350649350646</v>
      </c>
      <c r="C43" s="3">
        <f>($E41*C41+$E42*C42)/$E43</f>
        <v>0.58350649350649353</v>
      </c>
      <c r="D43" s="3">
        <f t="shared" si="1"/>
        <v>1.0000000000000009E-2</v>
      </c>
      <c r="E43" s="3">
        <f>E41+E42</f>
        <v>0.77</v>
      </c>
    </row>
    <row r="44" spans="1:5" x14ac:dyDescent="0.3">
      <c r="D44" s="3"/>
    </row>
    <row r="45" spans="1:5" ht="15.6" x14ac:dyDescent="0.3">
      <c r="A45" s="2" t="s">
        <v>23</v>
      </c>
      <c r="B45" s="7" t="s">
        <v>129</v>
      </c>
      <c r="C45" s="7" t="s">
        <v>130</v>
      </c>
      <c r="D45" s="3"/>
      <c r="E45" s="7" t="s">
        <v>118</v>
      </c>
    </row>
    <row r="46" spans="1:5" x14ac:dyDescent="0.3">
      <c r="A46" t="s">
        <v>24</v>
      </c>
      <c r="B46" s="3">
        <v>0.6</v>
      </c>
      <c r="C46" s="3">
        <v>0.4</v>
      </c>
      <c r="D46" s="3">
        <f t="shared" si="1"/>
        <v>0</v>
      </c>
      <c r="E46" s="3">
        <v>0.23</v>
      </c>
    </row>
    <row r="47" spans="1:5" x14ac:dyDescent="0.3">
      <c r="A47" t="s">
        <v>25</v>
      </c>
      <c r="B47" s="3">
        <v>0.5</v>
      </c>
      <c r="C47" s="3">
        <v>0.49</v>
      </c>
      <c r="D47" s="3">
        <f t="shared" si="1"/>
        <v>1.0000000000000009E-2</v>
      </c>
      <c r="E47" s="3">
        <v>0.22</v>
      </c>
    </row>
    <row r="48" spans="1:5" x14ac:dyDescent="0.3">
      <c r="A48" t="s">
        <v>26</v>
      </c>
      <c r="B48" s="3">
        <v>0.44</v>
      </c>
      <c r="C48" s="3">
        <v>0.56000000000000005</v>
      </c>
      <c r="D48" s="3">
        <f t="shared" si="1"/>
        <v>0</v>
      </c>
      <c r="E48" s="3">
        <v>0.37</v>
      </c>
    </row>
    <row r="49" spans="1:5" x14ac:dyDescent="0.3">
      <c r="A49" t="s">
        <v>27</v>
      </c>
      <c r="B49" s="3">
        <v>0.42</v>
      </c>
      <c r="C49" s="3">
        <v>0.56999999999999995</v>
      </c>
      <c r="D49" s="3">
        <f t="shared" si="1"/>
        <v>1.000000000000012E-2</v>
      </c>
      <c r="E49" s="3">
        <v>0.15</v>
      </c>
    </row>
    <row r="50" spans="1:5" x14ac:dyDescent="0.3">
      <c r="A50" t="s">
        <v>125</v>
      </c>
      <c r="B50" s="3">
        <v>0.35</v>
      </c>
      <c r="C50" s="3">
        <v>0.63</v>
      </c>
      <c r="D50" s="3">
        <f t="shared" si="1"/>
        <v>2.0000000000000018E-2</v>
      </c>
      <c r="E50" s="3">
        <v>0.03</v>
      </c>
    </row>
    <row r="51" spans="1:5" x14ac:dyDescent="0.3">
      <c r="A51" t="s">
        <v>119</v>
      </c>
      <c r="B51" s="3">
        <f>$E48*B48+$E47*B47+$E46*B46+$E49*B49+$E50*B50</f>
        <v>0.48430000000000001</v>
      </c>
      <c r="C51" s="3">
        <f>$E48*C48+$E47*C47+$E46*C46+$E49*C49+$E50*C50</f>
        <v>0.51140000000000008</v>
      </c>
      <c r="D51" s="3">
        <f t="shared" si="1"/>
        <v>4.2999999999999705E-3</v>
      </c>
      <c r="E51" s="3">
        <f>E48+E47+E46+E49+E50</f>
        <v>1</v>
      </c>
    </row>
    <row r="52" spans="1:5" x14ac:dyDescent="0.3">
      <c r="D52" s="3"/>
    </row>
    <row r="53" spans="1:5" ht="15.6" x14ac:dyDescent="0.3">
      <c r="A53" s="2" t="s">
        <v>34</v>
      </c>
      <c r="B53" s="7" t="s">
        <v>129</v>
      </c>
      <c r="C53" s="7" t="s">
        <v>130</v>
      </c>
      <c r="D53" s="3"/>
      <c r="E53" s="7" t="s">
        <v>118</v>
      </c>
    </row>
    <row r="54" spans="1:5" x14ac:dyDescent="0.3">
      <c r="A54" t="s">
        <v>35</v>
      </c>
      <c r="B54" s="3">
        <v>0.89</v>
      </c>
      <c r="C54" s="3">
        <v>0.11</v>
      </c>
      <c r="D54" s="3">
        <f t="shared" si="1"/>
        <v>0</v>
      </c>
      <c r="E54" s="3">
        <v>0.37</v>
      </c>
    </row>
    <row r="55" spans="1:5" x14ac:dyDescent="0.3">
      <c r="A55" t="s">
        <v>36</v>
      </c>
      <c r="B55" s="3">
        <v>0.06</v>
      </c>
      <c r="C55" s="3">
        <v>0.93</v>
      </c>
      <c r="D55" s="3">
        <f t="shared" si="1"/>
        <v>9.9999999999998979E-3</v>
      </c>
      <c r="E55" s="3">
        <v>0.37</v>
      </c>
    </row>
    <row r="56" spans="1:5" x14ac:dyDescent="0.3">
      <c r="A56" t="s">
        <v>37</v>
      </c>
      <c r="B56" s="3">
        <v>0.49</v>
      </c>
      <c r="C56" s="3">
        <v>0.48</v>
      </c>
      <c r="D56" s="3">
        <f t="shared" si="1"/>
        <v>3.0000000000000027E-2</v>
      </c>
      <c r="E56" s="3">
        <v>0.26</v>
      </c>
    </row>
    <row r="57" spans="1:5" x14ac:dyDescent="0.3">
      <c r="A57" t="s">
        <v>119</v>
      </c>
      <c r="B57" s="3">
        <f>$E54*B54+$E55*B55+$E56*B56</f>
        <v>0.47889999999999999</v>
      </c>
      <c r="C57" s="3">
        <f>$E54*C54+$E55*C55+$E56*C56</f>
        <v>0.50960000000000005</v>
      </c>
      <c r="D57" s="3">
        <f t="shared" si="1"/>
        <v>1.1499999999999955E-2</v>
      </c>
      <c r="E57" s="3">
        <f>E54+E55+E56</f>
        <v>1</v>
      </c>
    </row>
    <row r="58" spans="1:5" x14ac:dyDescent="0.3">
      <c r="D58" s="3"/>
    </row>
    <row r="59" spans="1:5" ht="15.6" x14ac:dyDescent="0.3">
      <c r="A59" s="2" t="s">
        <v>42</v>
      </c>
      <c r="B59" s="7" t="s">
        <v>129</v>
      </c>
      <c r="C59" s="7" t="s">
        <v>130</v>
      </c>
      <c r="D59" s="3"/>
      <c r="E59" s="7" t="s">
        <v>118</v>
      </c>
    </row>
    <row r="60" spans="1:5" x14ac:dyDescent="0.3">
      <c r="A60" t="s">
        <v>43</v>
      </c>
      <c r="B60" s="3">
        <v>0.4</v>
      </c>
      <c r="C60" s="3">
        <v>0.59</v>
      </c>
      <c r="D60" s="3">
        <f t="shared" si="1"/>
        <v>1.0000000000000009E-2</v>
      </c>
      <c r="E60" s="3">
        <v>0.54</v>
      </c>
    </row>
    <row r="61" spans="1:5" x14ac:dyDescent="0.3">
      <c r="A61" t="s">
        <v>44</v>
      </c>
      <c r="B61" s="3">
        <v>0.47</v>
      </c>
      <c r="C61" s="3">
        <v>0.52</v>
      </c>
      <c r="D61" s="3">
        <f t="shared" si="1"/>
        <v>1.0000000000000009E-2</v>
      </c>
      <c r="E61" s="3">
        <v>0.26500000000000001</v>
      </c>
    </row>
    <row r="62" spans="1:5" x14ac:dyDescent="0.3">
      <c r="A62" t="s">
        <v>45</v>
      </c>
      <c r="B62" s="3">
        <v>0.74</v>
      </c>
      <c r="C62" s="3">
        <v>0.25</v>
      </c>
      <c r="D62" s="3">
        <f t="shared" si="1"/>
        <v>1.0000000000000009E-2</v>
      </c>
      <c r="E62" s="3">
        <v>0.03</v>
      </c>
    </row>
    <row r="63" spans="1:5" x14ac:dyDescent="0.3">
      <c r="A63" t="s">
        <v>46</v>
      </c>
      <c r="B63" s="3">
        <v>0.74</v>
      </c>
      <c r="C63" s="3">
        <v>0.23</v>
      </c>
      <c r="D63" s="3">
        <f t="shared" si="1"/>
        <v>0.03</v>
      </c>
      <c r="E63" s="3">
        <v>7.0000000000000007E-2</v>
      </c>
    </row>
    <row r="64" spans="1:5" x14ac:dyDescent="0.3">
      <c r="A64" t="s">
        <v>47</v>
      </c>
      <c r="B64" s="3">
        <v>0.67</v>
      </c>
      <c r="C64" s="3">
        <v>0.31</v>
      </c>
      <c r="D64" s="3">
        <f t="shared" si="1"/>
        <v>1.9999999999999962E-2</v>
      </c>
      <c r="E64" s="3">
        <v>9.5000000000000001E-2</v>
      </c>
    </row>
    <row r="65" spans="1:5" x14ac:dyDescent="0.3">
      <c r="A65" t="s">
        <v>119</v>
      </c>
      <c r="B65" s="3">
        <f>$E60*B60+$E61*B61+$E62*B62+$E63*B63+$E64*B64</f>
        <v>0.47820000000000001</v>
      </c>
      <c r="C65" s="3">
        <f>$E60*C60+$E61*C61+$E62*C62+$E63*C63+$E64*C64</f>
        <v>0.50945000000000007</v>
      </c>
      <c r="D65" s="3">
        <f t="shared" si="1"/>
        <v>1.2349999999999972E-2</v>
      </c>
      <c r="E65" s="3">
        <f>E60+E61+E62+E63+E64</f>
        <v>1</v>
      </c>
    </row>
    <row r="66" spans="1:5" x14ac:dyDescent="0.3">
      <c r="D66" s="3"/>
    </row>
    <row r="67" spans="1:5" ht="15.6" x14ac:dyDescent="0.3">
      <c r="A67" s="2" t="s">
        <v>56</v>
      </c>
      <c r="B67" s="7" t="s">
        <v>129</v>
      </c>
      <c r="C67" s="7" t="s">
        <v>130</v>
      </c>
      <c r="D67" s="3"/>
      <c r="E67" s="7" t="s">
        <v>118</v>
      </c>
    </row>
    <row r="68" spans="1:5" x14ac:dyDescent="0.3">
      <c r="A68" t="s">
        <v>49</v>
      </c>
      <c r="B68" s="3">
        <v>0.77</v>
      </c>
      <c r="C68" s="3">
        <v>0.23</v>
      </c>
      <c r="D68" s="3">
        <f t="shared" si="1"/>
        <v>0</v>
      </c>
      <c r="E68" s="3">
        <v>0.04</v>
      </c>
    </row>
    <row r="69" spans="1:5" x14ac:dyDescent="0.3">
      <c r="A69" t="s">
        <v>50</v>
      </c>
      <c r="B69" s="3">
        <v>0.46</v>
      </c>
      <c r="C69" s="3">
        <v>0.53</v>
      </c>
      <c r="D69" s="3">
        <f t="shared" si="1"/>
        <v>1.0000000000000009E-2</v>
      </c>
      <c r="E69" s="3">
        <v>0.96</v>
      </c>
    </row>
    <row r="70" spans="1:5" x14ac:dyDescent="0.3">
      <c r="A70" t="s">
        <v>119</v>
      </c>
      <c r="B70" s="3">
        <f>$E68*B68+$E69*B69</f>
        <v>0.47239999999999999</v>
      </c>
      <c r="C70" s="3">
        <f>$E68*C68+$E69*C69</f>
        <v>0.51800000000000002</v>
      </c>
      <c r="D70" s="3">
        <f t="shared" si="1"/>
        <v>9.6000000000000529E-3</v>
      </c>
      <c r="E70" s="3">
        <f>E68+E69</f>
        <v>1</v>
      </c>
    </row>
  </sheetData>
  <hyperlinks>
    <hyperlink ref="A2" r:id="rId1"/>
  </hyperlinks>
  <pageMargins left="0.7" right="0.7" top="0.75" bottom="0.75" header="0.3" footer="0.3"/>
  <pageSetup paperSize="9" orientation="portrait" horizontalDpi="4294967292" verticalDpi="4294967292"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17</vt:i4>
      </vt:variant>
      <vt:variant>
        <vt:lpstr>Graphiques</vt:lpstr>
      </vt:variant>
      <vt:variant>
        <vt:i4>24</vt:i4>
      </vt:variant>
    </vt:vector>
  </HeadingPairs>
  <TitlesOfParts>
    <vt:vector size="41" baseType="lpstr">
      <vt:lpstr>ReadMe </vt:lpstr>
      <vt:lpstr>TUS1</vt:lpstr>
      <vt:lpstr>TUS2</vt:lpstr>
      <vt:lpstr>Vote19482016</vt:lpstr>
      <vt:lpstr>Gallup19481964</vt:lpstr>
      <vt:lpstr>EP2016</vt:lpstr>
      <vt:lpstr>EP2012</vt:lpstr>
      <vt:lpstr>EP2008</vt:lpstr>
      <vt:lpstr>EP2004</vt:lpstr>
      <vt:lpstr>EP2000</vt:lpstr>
      <vt:lpstr>EP1996</vt:lpstr>
      <vt:lpstr>EP1992</vt:lpstr>
      <vt:lpstr>EP1988</vt:lpstr>
      <vt:lpstr>EP1984</vt:lpstr>
      <vt:lpstr>EP1980</vt:lpstr>
      <vt:lpstr>EP1976</vt:lpstr>
      <vt:lpstr>EP1972</vt:lpstr>
      <vt:lpstr>I2bE</vt:lpstr>
      <vt:lpstr>F1aE </vt:lpstr>
      <vt:lpstr>F1bE</vt:lpstr>
      <vt:lpstr>F2aE</vt:lpstr>
      <vt:lpstr>F2bE</vt:lpstr>
      <vt:lpstr>F3aE</vt:lpstr>
      <vt:lpstr>F3bE</vt:lpstr>
      <vt:lpstr>F3cE </vt:lpstr>
      <vt:lpstr>F3dE</vt:lpstr>
      <vt:lpstr>F3eE </vt:lpstr>
      <vt:lpstr>F3fE </vt:lpstr>
      <vt:lpstr>F3gE</vt:lpstr>
      <vt:lpstr>F4aE</vt:lpstr>
      <vt:lpstr>F4bE</vt:lpstr>
      <vt:lpstr>F4cE</vt:lpstr>
      <vt:lpstr>F5aE</vt:lpstr>
      <vt:lpstr>F5bE</vt:lpstr>
      <vt:lpstr>F5cE </vt:lpstr>
      <vt:lpstr>F5dE</vt:lpstr>
      <vt:lpstr>F6aE</vt:lpstr>
      <vt:lpstr>F6bE</vt:lpstr>
      <vt:lpstr>F6cE</vt:lpstr>
      <vt:lpstr>F1b</vt:lpstr>
      <vt:lpstr>F6c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Piketty</dc:creator>
  <cp:lastModifiedBy>Thomas Piketty</cp:lastModifiedBy>
  <cp:lastPrinted>2018-03-01T18:12:19Z</cp:lastPrinted>
  <dcterms:created xsi:type="dcterms:W3CDTF">2016-12-26T15:21:34Z</dcterms:created>
  <dcterms:modified xsi:type="dcterms:W3CDTF">2019-03-20T13:42:24Z</dcterms:modified>
</cp:coreProperties>
</file>