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6552" windowHeight="7680" activeTab="0"/>
  </bookViews>
  <sheets>
    <sheet name="G11.1" sheetId="1" r:id="rId1"/>
    <sheet name="G11.2" sheetId="2" r:id="rId2"/>
    <sheet name="G11.3" sheetId="3" r:id="rId3"/>
    <sheet name="G11.4" sheetId="4" r:id="rId4"/>
    <sheet name="G11.5" sheetId="5" r:id="rId5"/>
    <sheet name="G11.6" sheetId="6" r:id="rId6"/>
    <sheet name="G11.7" sheetId="7" r:id="rId7"/>
    <sheet name="G11.8" sheetId="8" r:id="rId8"/>
    <sheet name="G11.9" sheetId="9" r:id="rId9"/>
    <sheet name="G11.10" sheetId="10" r:id="rId10"/>
    <sheet name="G11.11" sheetId="11" r:id="rId11"/>
    <sheet name="G11.12" sheetId="12" r:id="rId12"/>
    <sheet name="T11.1" sheetId="13" r:id="rId13"/>
    <sheet name="GS11.1" sheetId="14" r:id="rId14"/>
    <sheet name="GS11.2" sheetId="15" r:id="rId15"/>
    <sheet name="GS11.3" sheetId="16" r:id="rId16"/>
    <sheet name="GS11.4" sheetId="17" r:id="rId17"/>
    <sheet name="GS11.5" sheetId="18" r:id="rId18"/>
    <sheet name="GS11.6" sheetId="19" r:id="rId19"/>
    <sheet name="GS11.7" sheetId="20" r:id="rId20"/>
    <sheet name="GS11.8" sheetId="21" r:id="rId21"/>
    <sheet name="GS11.9" sheetId="22" r:id="rId22"/>
    <sheet name="GS11.10" sheetId="23" r:id="rId23"/>
    <sheet name="GS11.11" sheetId="24" r:id="rId24"/>
    <sheet name="TS11.1" sheetId="25" r:id="rId25"/>
    <sheet name="TS11.2" sheetId="26" r:id="rId26"/>
    <sheet name="TS11.3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uthor" hidden="1">"Ken Oliver"</definedName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Diag">#REF!,#REF!</definedName>
    <definedName name="ea_flux">#REF!</definedName>
    <definedName name="Equilibre">#REF!</definedName>
    <definedName name="females">'[5]rba table'!$I$10:$I$49</definedName>
    <definedName name="fig4b">#REF!</definedName>
    <definedName name="fmtr" localSheetId="26">#REF!</definedName>
    <definedName name="fmtr">#REF!</definedName>
    <definedName name="footno" localSheetId="26">#REF!</definedName>
    <definedName name="footno">#REF!</definedName>
    <definedName name="footnotes" localSheetId="26">#REF!</definedName>
    <definedName name="footnotes">#REF!</definedName>
    <definedName name="footnotes2" localSheetId="26">#REF!</definedName>
    <definedName name="footnotes2">#REF!</definedName>
    <definedName name="GEOG9703">#REF!</definedName>
    <definedName name="HTML_CodePage" hidden="1">1252</definedName>
    <definedName name="HTML_Control" localSheetId="25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'[5]rba table'!$C$10:$C$49</definedName>
    <definedName name="PIB">#REF!</definedName>
    <definedName name="Rentflag">IF('[6]Comparison'!$B$7,"","not ")</definedName>
    <definedName name="ressources">#REF!</definedName>
    <definedName name="rpflux">#REF!</definedName>
    <definedName name="rptof">#REF!</definedName>
    <definedName name="spanners_level1" localSheetId="26">#REF!</definedName>
    <definedName name="spanners_level1">#REF!</definedName>
    <definedName name="spanners_level2" localSheetId="26">#REF!</definedName>
    <definedName name="spanners_level2">#REF!</definedName>
    <definedName name="spanners_level3" localSheetId="26">#REF!</definedName>
    <definedName name="spanners_level3">#REF!</definedName>
    <definedName name="spanners_level4" localSheetId="26">#REF!</definedName>
    <definedName name="spanners_level4">#REF!</definedName>
    <definedName name="spanners_level5" localSheetId="26">#REF!</definedName>
    <definedName name="spanners_level5">#REF!</definedName>
    <definedName name="spanners_levelV" localSheetId="26">#REF!</definedName>
    <definedName name="spanners_levelV">#REF!</definedName>
    <definedName name="spanners_levelX" localSheetId="26">#REF!</definedName>
    <definedName name="spanners_levelX">#REF!</definedName>
    <definedName name="spanners_levelY" localSheetId="26">#REF!</definedName>
    <definedName name="spanners_levelY">#REF!</definedName>
    <definedName name="spanners_levelZ" localSheetId="26">#REF!</definedName>
    <definedName name="spanners_levelZ">#REF!</definedName>
    <definedName name="stub_lines">#REF!</definedName>
    <definedName name="temp" localSheetId="26">#REF!</definedName>
    <definedName name="temp">#REF!</definedName>
    <definedName name="titles">#REF!</definedName>
    <definedName name="totals">#REF!</definedName>
    <definedName name="Version" hidden="1">37448</definedName>
    <definedName name="xxx" localSheetId="26">#REF!</definedName>
    <definedName name="xxx">#REF!</definedName>
    <definedName name="Year">'[6]Output'!$C$4:$C$38</definedName>
    <definedName name="YearLabel">'[6]Output'!$B$15</definedName>
  </definedNames>
  <calcPr fullCalcOnLoad="1"/>
</workbook>
</file>

<file path=xl/sharedStrings.xml><?xml version="1.0" encoding="utf-8"?>
<sst xmlns="http://schemas.openxmlformats.org/spreadsheetml/2006/main" count="117" uniqueCount="102">
  <si>
    <t>Series used to construct the various figures</t>
  </si>
  <si>
    <t>Age of decedents</t>
  </si>
  <si>
    <t>Age of heirs</t>
  </si>
  <si>
    <t>%Bt/Yt simulated</t>
  </si>
  <si>
    <r>
      <t>µ</t>
    </r>
    <r>
      <rPr>
        <vertAlign val="subscript"/>
        <sz val="10"/>
        <rFont val="Arial"/>
        <family val="2"/>
      </rPr>
      <t>t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</si>
  <si>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t</t>
    </r>
  </si>
  <si>
    <r>
      <t>B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t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</si>
  <si>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dt</t>
    </r>
  </si>
  <si>
    <r>
      <t>B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dt</t>
    </r>
  </si>
  <si>
    <r>
      <t>µ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*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</si>
  <si>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/W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</si>
  <si>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t</t>
    </r>
  </si>
  <si>
    <t>Table A4</t>
  </si>
  <si>
    <t>Table B2</t>
  </si>
  <si>
    <t>Table C2</t>
  </si>
  <si>
    <t>Table B5</t>
  </si>
  <si>
    <t>Tables D5-D6</t>
  </si>
  <si>
    <t>Table D5-D6</t>
  </si>
  <si>
    <t>All series are extracted from Piketty 2010 appendix tables (links frozen on 15-3-2013)</t>
  </si>
  <si>
    <t>Source: Piketty 2010, Table 2</t>
  </si>
  <si>
    <t>Tableau 11.1. Le profil du patrimoine en fonction de l'âge en France, 1820-2010</t>
  </si>
  <si>
    <t>20-29 ans</t>
  </si>
  <si>
    <t>30-39 ans</t>
  </si>
  <si>
    <t>40-49 ans</t>
  </si>
  <si>
    <t>50-59 ans</t>
  </si>
  <si>
    <t>60-69 ans</t>
  </si>
  <si>
    <t>70-79 ans</t>
  </si>
  <si>
    <t>80 ans et plus</t>
  </si>
  <si>
    <r>
      <t xml:space="preserve">Patrimoine moyen du groupe d'âge              </t>
    </r>
    <r>
      <rPr>
        <sz val="12"/>
        <rFont val="Arial Narrow"/>
        <family val="2"/>
      </rPr>
      <t>(en % du patrimoine moyen des 50-59 ans)</t>
    </r>
  </si>
  <si>
    <t>PPVR 2011, Table B17</t>
  </si>
  <si>
    <t>PPVR 2011, Table B18</t>
  </si>
  <si>
    <t>Capitalized inheritance (PPVR definition)</t>
  </si>
  <si>
    <t>Piketty 2010 Table D9 (scenario 1)</t>
  </si>
  <si>
    <t>Piketty 2010 Table D10 (scenario 2)</t>
  </si>
  <si>
    <t>Uncapitalied inheritance (Modigliani)</t>
  </si>
  <si>
    <t>Capitalized inheritance (KS1) (Kotlikoff-Summers, r=3%, 30yrs)</t>
  </si>
  <si>
    <t>Capitalized inheritance (KS2) (Kotlikoff-Summers full returns)</t>
  </si>
  <si>
    <t>Gap PPVR vs Modigliani</t>
  </si>
  <si>
    <t>Ratio PPVR vs Modigliani</t>
  </si>
  <si>
    <t>Table numbers from Piketty 2010 "On the long run evolution of inheritance"</t>
  </si>
  <si>
    <t>Top 1% labor/ Bottom 50% labor lifetime ressources series</t>
  </si>
  <si>
    <t>Cohort fraction receiving in inheritance more than bottom 50% labor ressources (scenario 2)</t>
  </si>
  <si>
    <t>Cohort fraction receiving in inheritance more than bottom 50% labor ressources (scenario 1)</t>
  </si>
  <si>
    <t>Top 1% inheritance/Bottom 50% labor lifetime ressources series (scenario 1)</t>
  </si>
  <si>
    <t>Inheritance share in total lifetime ressources series (scenario 1)</t>
  </si>
  <si>
    <t>Inheritance share in total lifetime ressources series (scenario 2)</t>
  </si>
  <si>
    <t>Top 1% inheritance/Bottom 50% labor lifetime ressources series (scenario 2)</t>
  </si>
  <si>
    <r>
      <t xml:space="preserve">Lecture: en 1820, le patrimoine moyen des personnes âgées de 60 à 69 ans est 34% plus élevé que celui des 50-59 ans, et celui des personnes âgées de 80 ans et plus est 53% plus élevé que celui des 50-59 ans. </t>
    </r>
    <r>
      <rPr>
        <sz val="10"/>
        <rFont val="Arial"/>
        <family val="2"/>
      </rPr>
      <t>Sources: voir piketty.pse.ens.fr/capital21c.</t>
    </r>
  </si>
  <si>
    <t>Table D7, col.6</t>
  </si>
  <si>
    <t>Table D7, col.7</t>
  </si>
  <si>
    <t>Table D7, col.10</t>
  </si>
  <si>
    <t>(recomputed from top wage share series, see formulas)</t>
  </si>
  <si>
    <t>Table D7, col.11</t>
  </si>
  <si>
    <t>Average inheritance divided by average labor ressources series (scenario 1)</t>
  </si>
  <si>
    <t>Average inheritance divided by average labor ressources series (scenario 2)</t>
  </si>
  <si>
    <t>Table D8, col.6</t>
  </si>
  <si>
    <t>Table D8, col.7</t>
  </si>
  <si>
    <t>Table D8, col.10</t>
  </si>
  <si>
    <t>Table D8, col.11</t>
  </si>
  <si>
    <r>
      <t xml:space="preserve">Flux successoral annuel      (% revenu national) </t>
    </r>
    <r>
      <rPr>
        <sz val="10"/>
        <rFont val="Arial Narrow"/>
        <family val="2"/>
      </rPr>
      <t>(flux économique)</t>
    </r>
  </si>
  <si>
    <r>
      <t xml:space="preserve">Flux successoral annuel      (% revenu national) </t>
    </r>
    <r>
      <rPr>
        <sz val="10"/>
        <rFont val="Arial Narrow"/>
        <family val="2"/>
      </rPr>
      <t>(flux fiscal)</t>
    </r>
  </si>
  <si>
    <r>
      <t xml:space="preserve">Flux successoral annuel      (% revenu disponible) </t>
    </r>
    <r>
      <rPr>
        <sz val="10"/>
        <rFont val="Arial Narrow"/>
        <family val="2"/>
      </rPr>
      <t>(flux économique)</t>
    </r>
  </si>
  <si>
    <r>
      <t xml:space="preserve">Flux successoral annuel       (% revenu disponible) </t>
    </r>
    <r>
      <rPr>
        <sz val="10"/>
        <rFont val="Arial Narrow"/>
        <family val="2"/>
      </rPr>
      <t>(flux fiscal)</t>
    </r>
  </si>
  <si>
    <t>Taux de mortalité adulte</t>
  </si>
  <si>
    <t>Age moyen au décès</t>
  </si>
  <si>
    <t>Age moyen à l'héritage</t>
  </si>
  <si>
    <t>Ratio µ entre le patrimoine moyen des morts et des vivants</t>
  </si>
  <si>
    <r>
      <t>Ratio µ</t>
    </r>
    <r>
      <rPr>
        <sz val="10"/>
        <rFont val="Arial"/>
        <family val="2"/>
      </rPr>
      <t>* corrigé (après ré-intégration des dons)</t>
    </r>
  </si>
  <si>
    <r>
      <t xml:space="preserve">Flux successoral annuel      (% patrimoine national) </t>
    </r>
    <r>
      <rPr>
        <sz val="10"/>
        <rFont val="Arial Narrow"/>
        <family val="2"/>
      </rPr>
      <t>(flux économique)</t>
    </r>
  </si>
  <si>
    <t>Flux successoral annuel      simulé (scénario 1)</t>
  </si>
  <si>
    <t>Flux successoral annuel      simulé (scénario 2)</t>
  </si>
  <si>
    <t>Ressources héritées (% ressources gagnées (travail)) (scenario 1)</t>
  </si>
  <si>
    <t xml:space="preserve"> Ressources héritées (% ressources totales: héritage + travail) (scenario 2)</t>
  </si>
  <si>
    <t>Ressources héritées (% ressources gagnées (travail)) (scenario 2)</t>
  </si>
  <si>
    <t xml:space="preserve">Part d'une génération recevant en héritage au mois l'équivalent du revenu du travail reçu au cours d'une d'une vie par les 50% des revenus du travail les plus faible (scénario 2) </t>
  </si>
  <si>
    <t>Niveau de vie atteint par les 1% des héritages les plus élevés (en % du niveau de vie atteint par les 50% des revenus du travail les plus faibles) (scenario 2)</t>
  </si>
  <si>
    <t>Niveau de vie atteint par les 1% des revenus du travail les plus élevés (en % du niveau de vie atteint par les 50% des revenus du travail les plus faibles) (scenario 1)</t>
  </si>
  <si>
    <t>Niveau de vie atteint par les 1% des héritages les plus élevés (en % du niveau de vie atteint par les 50% des revenus du travail les plus faibles) (scenario 1)</t>
  </si>
  <si>
    <t xml:space="preserve">Part d'une génération recevant en héritage au mois l'équivalent du revenu du travail reçu au cours d'une d'une vie par les 50% des revenus du travail les plus faible (scenario 1) </t>
  </si>
  <si>
    <t>UK inheritance flow (after all adjustments, Atkinson 2012, Table 2)</t>
  </si>
  <si>
    <t>Top 1% wage share (repris de Table S8.1) (liens cassés le 19-3-13)</t>
  </si>
  <si>
    <t xml:space="preserve"> Ressources héritées                  (% ressources totales de la génération concernée: héritage + travail)     (scenario 1)</t>
  </si>
  <si>
    <t>Tableau S11.2b. La part des patrimoines hérités dans le patrimoine total à Paris, 1872-1937  (séries utilisées pour les graphiques S11.7-S11.8)</t>
  </si>
  <si>
    <t>Tableau S11.1a. Le flux successoral en France 1820-2100 (séries utilisées pour les graphiques 11.1-11.6 et 11.8)</t>
  </si>
  <si>
    <t>Tableau S11.3. Le flux successoral au Royaume-Uni et en Allemagne, 1900-2010                                                                                                 (séries utilisées pour le graphique 11.12)</t>
  </si>
  <si>
    <r>
      <t xml:space="preserve">Flux successoral annuel Royaume-Uni                     (% revenu national)              </t>
    </r>
    <r>
      <rPr>
        <sz val="10"/>
        <rFont val="Arial Narrow"/>
        <family val="2"/>
      </rPr>
      <t xml:space="preserve">(flux fiscal) </t>
    </r>
    <r>
      <rPr>
        <sz val="10"/>
        <rFont val="Arial"/>
        <family val="2"/>
      </rPr>
      <t>(Atkinson)</t>
    </r>
  </si>
  <si>
    <r>
      <t xml:space="preserve">Flux successoral annuel  Allemagne                    (% revenu national)         </t>
    </r>
    <r>
      <rPr>
        <sz val="10"/>
        <rFont val="Arial Narrow"/>
        <family val="2"/>
      </rPr>
      <t xml:space="preserve">(flux économique) </t>
    </r>
    <r>
      <rPr>
        <sz val="10"/>
        <rFont val="Arial"/>
        <family val="2"/>
      </rPr>
      <t>(Schinke)</t>
    </r>
  </si>
  <si>
    <t>Tableau S11.1b. Héritage et travail pour les générations nées en France dans les années 1790-2030 (séries utilisées pour les graphiques 11.9-11.11)</t>
  </si>
  <si>
    <t>Tableau S11.2a. La part des patrimoines hérités dans le patrimoine total en France, 1850-2100                                                                                                                                                                (séries utilisées pour les graphiques 11.7 et S11.1-S11.6)</t>
  </si>
  <si>
    <t>Part de l'héritage non capitalisé (Modigliani) (scenario 1)</t>
  </si>
  <si>
    <t>Part de l'héritage non capitalisé (Modigliani) (scenario 2)</t>
  </si>
  <si>
    <t>Part de l'héritage capitalisé (KS1) (Kotlikoff-Summers, r=3%, 30yrs) (scénario 1)</t>
  </si>
  <si>
    <t>Part de l'héritage capitalisé (KS1) (Kotlikoff-Summers, r=3%, 30yrs) (scénario 2)</t>
  </si>
  <si>
    <t>Part de l'héritage capitalisé (définition PPVR, estimation approximative) (scénario 1)</t>
  </si>
  <si>
    <t>Part de l'héritage capitalisé (définition PPVR, estimation approximative) (scénario 2)</t>
  </si>
  <si>
    <t>Sources</t>
  </si>
  <si>
    <t xml:space="preserve">Part de l'héritage non capitalisé (Modigliani) </t>
  </si>
  <si>
    <t xml:space="preserve">Part de l'héritage capitalisé (KS1) (Kotlikoff-Summers, r=3%, 30yrs)  </t>
  </si>
  <si>
    <t xml:space="preserve">Part de l'héritage capitalisé (définition PPVR) </t>
  </si>
  <si>
    <t xml:space="preserve">Part de l'héritage capitalisé (KS2) (Kotlikoff-Summers, rendement observé)   </t>
  </si>
  <si>
    <t>Part de l'héritage capitalisé (KS2) (Kotlikoff-Summers, rendement observé) (scénario 1)</t>
  </si>
  <si>
    <t>Part de l'héritage capitalisé (KS2) (Kotlikoff-Summers, rendement observé) (scénario 2)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</si>
</sst>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\$#,##0\ ;\(\$#,##0\)"/>
    <numFmt numFmtId="167" formatCode="#,##0.0"/>
    <numFmt numFmtId="168" formatCode="#,##0.000"/>
    <numFmt numFmtId="169" formatCode="#,##0\ &quot;€&quot;"/>
    <numFmt numFmtId="170" formatCode="_-* #,##0.00_-;\-* #,##0.00_-;_-* &quot;-&quot;??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&quot;£&quot;* #,##0_-;\-&quot;£&quot;* #,##0_-;_-&quot;£&quot;* &quot;-&quot;_-;_-@_-"/>
    <numFmt numFmtId="174" formatCode="&quot;$&quot;#,##0_);\(&quot;$&quot;#,##0\)"/>
    <numFmt numFmtId="175" formatCode="General_)"/>
    <numFmt numFmtId="176" formatCode="#,##0.00__;\-#,##0.00__;#,##0.00__;@__"/>
    <numFmt numFmtId="177" formatCode="_ * #,##0.00_ ;_ * \-#,##0.00_ ;_ * &quot;-&quot;??_ ;_ @_ "/>
    <numFmt numFmtId="178" formatCode="&quot;Vrai&quot;;&quot;Vrai&quot;;&quot;Faux&quot;"/>
    <numFmt numFmtId="179" formatCode="&quot;Actif&quot;;&quot;Actif&quot;;&quot;Inactif&quot;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Helvetica"/>
      <family val="0"/>
    </font>
    <font>
      <sz val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8"/>
      <name val="Helvetica"/>
      <family val="0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0"/>
    </font>
    <font>
      <sz val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Times"/>
      <family val="1"/>
    </font>
    <font>
      <sz val="14"/>
      <name val="Arial"/>
      <family val="2"/>
    </font>
    <font>
      <sz val="10"/>
      <name val="Arial Narrow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Arial"/>
      <family val="0"/>
    </font>
    <font>
      <sz val="14.5"/>
      <color indexed="8"/>
      <name val="Arial"/>
      <family val="0"/>
    </font>
    <font>
      <sz val="13.75"/>
      <color indexed="8"/>
      <name val="Arial"/>
      <family val="0"/>
    </font>
    <font>
      <sz val="12.85"/>
      <color indexed="8"/>
      <name val="Arial"/>
      <family val="0"/>
    </font>
    <font>
      <sz val="14"/>
      <color indexed="8"/>
      <name val="Arial"/>
      <family val="0"/>
    </font>
    <font>
      <sz val="13.25"/>
      <color indexed="8"/>
      <name val="Arial"/>
      <family val="0"/>
    </font>
    <font>
      <sz val="15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Arial Narrow"/>
      <family val="0"/>
    </font>
    <font>
      <b/>
      <sz val="16"/>
      <color indexed="8"/>
      <name val="Arial"/>
      <family val="0"/>
    </font>
    <font>
      <sz val="10.25"/>
      <color indexed="8"/>
      <name val="Arial Narrow"/>
      <family val="0"/>
    </font>
    <font>
      <sz val="10.75"/>
      <color indexed="8"/>
      <name val="Arial"/>
      <family val="0"/>
    </font>
    <font>
      <sz val="9.75"/>
      <color indexed="8"/>
      <name val="Arial"/>
      <family val="0"/>
    </font>
    <font>
      <sz val="11.75"/>
      <color indexed="8"/>
      <name val="Arial"/>
      <family val="0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sz val="9.5"/>
      <color indexed="8"/>
      <name val="Arial"/>
      <family val="0"/>
    </font>
    <font>
      <sz val="9.5"/>
      <color indexed="8"/>
      <name val="Arial Narrow"/>
      <family val="0"/>
    </font>
    <font>
      <b/>
      <sz val="9.5"/>
      <color indexed="8"/>
      <name val="Arial"/>
      <family val="0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175" fontId="24" fillId="0" borderId="0">
      <alignment vertical="top"/>
      <protection/>
    </xf>
    <xf numFmtId="0" fontId="25" fillId="14" borderId="1" applyNumberFormat="0" applyAlignment="0" applyProtection="0"/>
    <xf numFmtId="0" fontId="25" fillId="14" borderId="1" applyNumberFormat="0" applyAlignment="0" applyProtection="0"/>
    <xf numFmtId="0" fontId="26" fillId="0" borderId="2" applyNumberFormat="0" applyFill="0" applyAlignment="0" applyProtection="0"/>
    <xf numFmtId="0" fontId="27" fillId="22" borderId="3" applyNumberFormat="0" applyAlignment="0" applyProtection="0"/>
    <xf numFmtId="171" fontId="0" fillId="0" borderId="0" applyFont="0" applyFill="0" applyBorder="0" applyAlignment="0" applyProtection="0"/>
    <xf numFmtId="3" fontId="28" fillId="0" borderId="0" applyFill="0" applyBorder="0">
      <alignment horizontal="right" vertical="top"/>
      <protection/>
    </xf>
    <xf numFmtId="168" fontId="28" fillId="0" borderId="0" applyFill="0" applyBorder="0">
      <alignment horizontal="right" vertical="top"/>
      <protection/>
    </xf>
    <xf numFmtId="3" fontId="28" fillId="0" borderId="0" applyFill="0" applyBorder="0">
      <alignment horizontal="right" vertical="top"/>
      <protection/>
    </xf>
    <xf numFmtId="167" fontId="24" fillId="0" borderId="0" applyFont="0" applyFill="0" applyBorder="0">
      <alignment horizontal="right" vertical="top"/>
      <protection/>
    </xf>
    <xf numFmtId="176" fontId="28" fillId="0" borderId="0" applyFont="0" applyFill="0" applyBorder="0" applyAlignment="0" applyProtection="0"/>
    <xf numFmtId="168" fontId="28" fillId="0" borderId="0">
      <alignment horizontal="right" vertical="top"/>
      <protection/>
    </xf>
    <xf numFmtId="17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3" borderId="4" applyNumberFormat="0" applyFon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0" applyNumberFormat="0" applyFill="0" applyBorder="0" applyAlignment="0" applyProtection="0"/>
    <xf numFmtId="3" fontId="7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0" fillId="3" borderId="1" applyNumberFormat="0" applyAlignment="0" applyProtection="0"/>
    <xf numFmtId="0" fontId="22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0" fillId="0" borderId="0">
      <alignment/>
      <protection/>
    </xf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8" applyNumberFormat="0" applyFill="0" applyAlignment="0" applyProtection="0"/>
    <xf numFmtId="0" fontId="10" fillId="0" borderId="0">
      <alignment/>
      <protection/>
    </xf>
    <xf numFmtId="0" fontId="11" fillId="0" borderId="0">
      <alignment/>
      <protection/>
    </xf>
    <xf numFmtId="1" fontId="24" fillId="0" borderId="0">
      <alignment vertical="top" wrapText="1"/>
      <protection/>
    </xf>
    <xf numFmtId="1" fontId="39" fillId="0" borderId="0" applyFill="0" applyBorder="0" applyProtection="0">
      <alignment/>
    </xf>
    <xf numFmtId="1" fontId="38" fillId="0" borderId="0" applyFont="0" applyFill="0" applyBorder="0" applyProtection="0">
      <alignment vertical="center"/>
    </xf>
    <xf numFmtId="1" fontId="40" fillId="0" borderId="0">
      <alignment horizontal="right" vertical="top"/>
      <protection/>
    </xf>
    <xf numFmtId="0" fontId="41" fillId="0" borderId="0">
      <alignment/>
      <protection/>
    </xf>
    <xf numFmtId="1" fontId="28" fillId="0" borderId="0" applyNumberFormat="0" applyFill="0" applyBorder="0">
      <alignment vertical="top"/>
      <protection/>
    </xf>
    <xf numFmtId="0" fontId="0" fillId="23" borderId="4" applyNumberFormat="0" applyFont="0" applyAlignment="0" applyProtection="0"/>
    <xf numFmtId="0" fontId="42" fillId="14" borderId="9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0" fillId="23" borderId="4" applyNumberFormat="0" applyFont="0" applyAlignment="0" applyProtection="0"/>
    <xf numFmtId="0" fontId="23" fillId="7" borderId="0" applyNumberFormat="0" applyBorder="0" applyAlignment="0" applyProtection="0"/>
    <xf numFmtId="0" fontId="42" fillId="14" borderId="9" applyNumberFormat="0" applyAlignment="0" applyProtection="0"/>
    <xf numFmtId="0" fontId="0" fillId="0" borderId="0">
      <alignment/>
      <protection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12" fillId="0" borderId="10">
      <alignment horizontal="center"/>
      <protection/>
    </xf>
    <xf numFmtId="49" fontId="28" fillId="0" borderId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11" applyNumberFormat="0" applyFont="0" applyFill="0" applyAlignment="0" applyProtection="0"/>
    <xf numFmtId="0" fontId="27" fillId="22" borderId="3" applyNumberFormat="0" applyAlignment="0" applyProtection="0"/>
    <xf numFmtId="0" fontId="27" fillId="22" borderId="3" applyNumberFormat="0" applyAlignment="0" applyProtection="0"/>
    <xf numFmtId="2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" fontId="44" fillId="0" borderId="0">
      <alignment vertical="top" wrapText="1"/>
      <protection/>
    </xf>
  </cellStyleXfs>
  <cellXfs count="115">
    <xf numFmtId="0" fontId="0" fillId="0" borderId="0" xfId="0" applyAlignment="1">
      <alignment/>
    </xf>
    <xf numFmtId="0" fontId="14" fillId="0" borderId="0" xfId="112" applyFont="1">
      <alignment/>
      <protection/>
    </xf>
    <xf numFmtId="0" fontId="15" fillId="0" borderId="0" xfId="112" applyFont="1">
      <alignment/>
      <protection/>
    </xf>
    <xf numFmtId="0" fontId="10" fillId="0" borderId="0" xfId="112">
      <alignment/>
      <protection/>
    </xf>
    <xf numFmtId="0" fontId="10" fillId="0" borderId="0" xfId="113" applyFont="1">
      <alignment/>
      <protection/>
    </xf>
    <xf numFmtId="0" fontId="16" fillId="0" borderId="0" xfId="113" applyFont="1">
      <alignment/>
      <protection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5" fillId="0" borderId="15" xfId="112" applyFont="1" applyBorder="1" applyAlignment="1">
      <alignment horizontal="center" vertical="center"/>
      <protection/>
    </xf>
    <xf numFmtId="9" fontId="45" fillId="0" borderId="14" xfId="112" applyNumberFormat="1" applyFont="1" applyBorder="1" applyAlignment="1">
      <alignment horizontal="center" vertical="center"/>
      <protection/>
    </xf>
    <xf numFmtId="0" fontId="45" fillId="0" borderId="16" xfId="113" applyFont="1" applyBorder="1" applyAlignment="1">
      <alignment horizontal="center" vertical="center"/>
      <protection/>
    </xf>
    <xf numFmtId="9" fontId="45" fillId="0" borderId="17" xfId="112" applyNumberFormat="1" applyFont="1" applyBorder="1" applyAlignment="1">
      <alignment horizontal="center" vertical="center"/>
      <protection/>
    </xf>
    <xf numFmtId="0" fontId="45" fillId="0" borderId="15" xfId="113" applyFont="1" applyBorder="1" applyAlignment="1">
      <alignment horizontal="center" vertical="center"/>
      <protection/>
    </xf>
    <xf numFmtId="0" fontId="45" fillId="0" borderId="18" xfId="113" applyFont="1" applyBorder="1" applyAlignment="1">
      <alignment horizontal="center" vertical="center"/>
      <protection/>
    </xf>
    <xf numFmtId="9" fontId="45" fillId="0" borderId="19" xfId="112" applyNumberFormat="1" applyFont="1" applyBorder="1" applyAlignment="1">
      <alignment horizontal="center" vertical="center"/>
      <protection/>
    </xf>
    <xf numFmtId="16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0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9" fontId="0" fillId="0" borderId="21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45" fillId="0" borderId="22" xfId="113" applyFont="1" applyBorder="1" applyAlignment="1">
      <alignment horizontal="center" vertical="center"/>
      <protection/>
    </xf>
    <xf numFmtId="9" fontId="45" fillId="0" borderId="23" xfId="112" applyNumberFormat="1" applyFont="1" applyBorder="1" applyAlignment="1">
      <alignment horizontal="center" vertical="center"/>
      <protection/>
    </xf>
    <xf numFmtId="9" fontId="45" fillId="0" borderId="24" xfId="112" applyNumberFormat="1" applyFont="1" applyBorder="1" applyAlignment="1">
      <alignment horizontal="center" vertical="center"/>
      <protection/>
    </xf>
    <xf numFmtId="9" fontId="45" fillId="0" borderId="25" xfId="112" applyNumberFormat="1" applyFont="1" applyBorder="1" applyAlignment="1">
      <alignment horizontal="center" vertical="center"/>
      <protection/>
    </xf>
    <xf numFmtId="9" fontId="45" fillId="0" borderId="26" xfId="112" applyNumberFormat="1" applyFont="1" applyBorder="1" applyAlignment="1">
      <alignment horizontal="center" vertical="center"/>
      <protection/>
    </xf>
    <xf numFmtId="9" fontId="45" fillId="0" borderId="27" xfId="112" applyNumberFormat="1" applyFont="1" applyBorder="1" applyAlignment="1">
      <alignment horizontal="center" vertical="center"/>
      <protection/>
    </xf>
    <xf numFmtId="9" fontId="45" fillId="0" borderId="28" xfId="112" applyNumberFormat="1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164" fontId="0" fillId="0" borderId="3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9" fontId="0" fillId="0" borderId="31" xfId="0" applyNumberForma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9" fontId="0" fillId="0" borderId="32" xfId="0" applyNumberForma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9" fontId="0" fillId="0" borderId="30" xfId="0" applyNumberFormat="1" applyBorder="1" applyAlignment="1">
      <alignment horizontal="center"/>
    </xf>
    <xf numFmtId="0" fontId="16" fillId="0" borderId="20" xfId="113" applyFont="1" applyBorder="1" applyAlignment="1">
      <alignment horizontal="justify" vertical="top" wrapText="1"/>
      <protection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5" fillId="0" borderId="20" xfId="112" applyFont="1" applyBorder="1" applyAlignment="1">
      <alignment horizontal="center" vertical="center"/>
      <protection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112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4" xfId="112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112" applyFont="1" applyBorder="1" applyAlignment="1">
      <alignment horizontal="center" vertical="center" wrapText="1"/>
      <protection/>
    </xf>
    <xf numFmtId="0" fontId="45" fillId="0" borderId="36" xfId="0" applyFont="1" applyBorder="1" applyAlignment="1">
      <alignment horizontal="center" vertical="center" wrapText="1"/>
    </xf>
    <xf numFmtId="0" fontId="45" fillId="0" borderId="37" xfId="112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</cellXfs>
  <cellStyles count="14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ché" xfId="60"/>
    <cellStyle name="Calcul" xfId="61"/>
    <cellStyle name="Calculation" xfId="62"/>
    <cellStyle name="Cellule liée" xfId="63"/>
    <cellStyle name="Check Cell" xfId="64"/>
    <cellStyle name="Comma [0]_ALVAREDO_PIKETTY_May2009sent.xls Chart -1023" xfId="65"/>
    <cellStyle name="Comma(0)" xfId="66"/>
    <cellStyle name="Comma(3)" xfId="67"/>
    <cellStyle name="Comma[0]" xfId="68"/>
    <cellStyle name="Comma[1]" xfId="69"/>
    <cellStyle name="Comma[2]__" xfId="70"/>
    <cellStyle name="Comma[3]" xfId="71"/>
    <cellStyle name="Comma_ALVAREDO_PIKETTY_May2009sent.xls Chart -1023" xfId="72"/>
    <cellStyle name="Comma0" xfId="73"/>
    <cellStyle name="Commentaire" xfId="74"/>
    <cellStyle name="Currency [0]_ALVAREDO_PIKETTY_May2009sent.xls Chart -1023" xfId="75"/>
    <cellStyle name="Currency_ALVAREDO_PIKETTY_May2009sent.xls Chart -1023" xfId="76"/>
    <cellStyle name="Currency0" xfId="77"/>
    <cellStyle name="Date" xfId="78"/>
    <cellStyle name="Dezimal_03-09-03" xfId="79"/>
    <cellStyle name="En-tête 1" xfId="80"/>
    <cellStyle name="En-tête 2" xfId="81"/>
    <cellStyle name="Entrée" xfId="82"/>
    <cellStyle name="Explanatory Text" xfId="83"/>
    <cellStyle name="Financier0" xfId="84"/>
    <cellStyle name="Fixed" xfId="85"/>
    <cellStyle name="Followed Hyperlink_ALVAREDO_PIKETTY_May2009sent.xls Chart -1023" xfId="86"/>
    <cellStyle name="Good" xfId="87"/>
    <cellStyle name="Heading 1" xfId="88"/>
    <cellStyle name="Heading 2" xfId="89"/>
    <cellStyle name="Heading 3" xfId="90"/>
    <cellStyle name="Heading 4" xfId="91"/>
    <cellStyle name="Input" xfId="92"/>
    <cellStyle name="Insatisfaisant" xfId="93"/>
    <cellStyle name="Hyperlink" xfId="94"/>
    <cellStyle name="Followed Hyperlink" xfId="95"/>
    <cellStyle name="Linked Cell" xfId="96"/>
    <cellStyle name="Comma" xfId="97"/>
    <cellStyle name="Comma [0]" xfId="98"/>
    <cellStyle name="Currency" xfId="99"/>
    <cellStyle name="Currency [0]" xfId="100"/>
    <cellStyle name="Monétaire0" xfId="101"/>
    <cellStyle name="Motif" xfId="102"/>
    <cellStyle name="Neutral" xfId="103"/>
    <cellStyle name="Neutre" xfId="104"/>
    <cellStyle name="Normaali_Eduskuntavaalit" xfId="105"/>
    <cellStyle name="Normal 2" xfId="106"/>
    <cellStyle name="Normal 2 2" xfId="107"/>
    <cellStyle name="Normal 2_AccumulationEquation" xfId="108"/>
    <cellStyle name="Normal 3" xfId="109"/>
    <cellStyle name="Normal 4" xfId="110"/>
    <cellStyle name="Normal GHG whole table" xfId="111"/>
    <cellStyle name="Normal_AppendixTables(DemoDataFR)" xfId="112"/>
    <cellStyle name="Normal_decfrat" xfId="113"/>
    <cellStyle name="Normal-blank" xfId="114"/>
    <cellStyle name="Normal-bottom" xfId="115"/>
    <cellStyle name="Normal-center" xfId="116"/>
    <cellStyle name="Normal-droit" xfId="117"/>
    <cellStyle name="normální_Nove vystupy_DOPOCTENE" xfId="118"/>
    <cellStyle name="Normal-top" xfId="119"/>
    <cellStyle name="Note" xfId="120"/>
    <cellStyle name="Output" xfId="121"/>
    <cellStyle name="Percent_ALVAREDO_PIKETTY_May2009sent.xls Chart -1023" xfId="122"/>
    <cellStyle name="Pilkku_Esimerkkejä kaavioista.xls Kaavio 1" xfId="123"/>
    <cellStyle name="Percent" xfId="124"/>
    <cellStyle name="Pourcentage 2" xfId="125"/>
    <cellStyle name="Pourcentage 3" xfId="126"/>
    <cellStyle name="Pourcentage 4" xfId="127"/>
    <cellStyle name="Remarque" xfId="128"/>
    <cellStyle name="Satisfaisant" xfId="129"/>
    <cellStyle name="Sortie" xfId="130"/>
    <cellStyle name="Standard_2 + 3" xfId="131"/>
    <cellStyle name="Style 24" xfId="132"/>
    <cellStyle name="Style 25" xfId="133"/>
    <cellStyle name="style_col_headings" xfId="134"/>
    <cellStyle name="TEXT" xfId="135"/>
    <cellStyle name="Texte explicatif" xfId="136"/>
    <cellStyle name="Title" xfId="137"/>
    <cellStyle name="Titre" xfId="138"/>
    <cellStyle name="Titre 1" xfId="139"/>
    <cellStyle name="Titre 2" xfId="140"/>
    <cellStyle name="Titre 3" xfId="141"/>
    <cellStyle name="Titre 4" xfId="142"/>
    <cellStyle name="Titre " xfId="143"/>
    <cellStyle name="Titre 1" xfId="144"/>
    <cellStyle name="Titre 2" xfId="145"/>
    <cellStyle name="Titre 3" xfId="146"/>
    <cellStyle name="Titre 4" xfId="147"/>
    <cellStyle name="Total" xfId="148"/>
    <cellStyle name="Vérification" xfId="149"/>
    <cellStyle name="Vérification de cellule" xfId="150"/>
    <cellStyle name="Virgule fixe" xfId="151"/>
    <cellStyle name="Warning Text" xfId="152"/>
    <cellStyle name="Wrapped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worksheet" Target="worksheets/sheet2.xml" /><Relationship Id="rId26" Type="http://schemas.openxmlformats.org/officeDocument/2006/relationships/worksheet" Target="worksheets/sheet3.xml" /><Relationship Id="rId27" Type="http://schemas.openxmlformats.org/officeDocument/2006/relationships/worksheet" Target="worksheets/sheet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11.1. Le flux successoral annuel 
exprimé en pourcentage du revenu national, France 1820-2010 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84"/>
          <c:w val="0.9565"/>
          <c:h val="0.8225"/>
        </c:manualLayout>
      </c:layout>
      <c:lineChart>
        <c:grouping val="standard"/>
        <c:varyColors val="0"/>
        <c:ser>
          <c:idx val="0"/>
          <c:order val="0"/>
          <c:tx>
            <c:v>Flux économique (calculé à partir des estimations du patrimoine privé, des tables de mortalité, et du profil par âge du patrimoine)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'TS11.1'!$A$11:$A$30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'TS11.1'!$B$11:$B$30</c:f>
              <c:numCache>
                <c:ptCount val="20"/>
                <c:pt idx="0">
                  <c:v>0.20316205670968063</c:v>
                </c:pt>
                <c:pt idx="1">
                  <c:v>0.2080701677472571</c:v>
                </c:pt>
                <c:pt idx="2">
                  <c:v>0.2105407816877077</c:v>
                </c:pt>
                <c:pt idx="3">
                  <c:v>0.20018939661816892</c:v>
                </c:pt>
                <c:pt idx="4">
                  <c:v>0.20204236609821427</c:v>
                </c:pt>
                <c:pt idx="5">
                  <c:v>0.22256423435450948</c:v>
                </c:pt>
                <c:pt idx="6">
                  <c:v>0.24436789309633253</c:v>
                </c:pt>
                <c:pt idx="7">
                  <c:v>0.23860913449719232</c:v>
                </c:pt>
                <c:pt idx="8">
                  <c:v>0.24104896189101005</c:v>
                </c:pt>
                <c:pt idx="9">
                  <c:v>0.22663027096073507</c:v>
                </c:pt>
                <c:pt idx="10">
                  <c:v>0.09795617752515869</c:v>
                </c:pt>
                <c:pt idx="11">
                  <c:v>0.11036391456259105</c:v>
                </c:pt>
                <c:pt idx="12">
                  <c:v>0.09820096990492985</c:v>
                </c:pt>
                <c:pt idx="13">
                  <c:v>0.04347707539774849</c:v>
                </c:pt>
                <c:pt idx="14">
                  <c:v>0.058520859229230414</c:v>
                </c:pt>
                <c:pt idx="15">
                  <c:v>0.061890839407825096</c:v>
                </c:pt>
                <c:pt idx="16">
                  <c:v>0.06359985670701154</c:v>
                </c:pt>
                <c:pt idx="17">
                  <c:v>0.07725355817175641</c:v>
                </c:pt>
                <c:pt idx="18">
                  <c:v>0.11386252254021063</c:v>
                </c:pt>
                <c:pt idx="19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Flux fiscal (calculé à partir des données de l'impôt sur les successions et donations, après prise en compte des actifs exonérés)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'TS11.1'!$A$11:$A$30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'TS11.1'!$C$11:$C$30</c:f>
              <c:numCache>
                <c:ptCount val="20"/>
                <c:pt idx="0">
                  <c:v>0.1885433655078698</c:v>
                </c:pt>
                <c:pt idx="1">
                  <c:v>0.18139630210652424</c:v>
                </c:pt>
                <c:pt idx="2">
                  <c:v>0.18445186150603113</c:v>
                </c:pt>
                <c:pt idx="3">
                  <c:v>0.1596638956027748</c:v>
                </c:pt>
                <c:pt idx="4">
                  <c:v>0.171669933448194</c:v>
                </c:pt>
                <c:pt idx="5">
                  <c:v>0.1977626408250984</c:v>
                </c:pt>
                <c:pt idx="6">
                  <c:v>0.2327268141398685</c:v>
                </c:pt>
                <c:pt idx="7">
                  <c:v>0.23119855444836415</c:v>
                </c:pt>
                <c:pt idx="8">
                  <c:v>0.2333650644268836</c:v>
                </c:pt>
                <c:pt idx="9">
                  <c:v>0.2034910446832276</c:v>
                </c:pt>
                <c:pt idx="10">
                  <c:v>0.07035521214274783</c:v>
                </c:pt>
                <c:pt idx="11">
                  <c:v>0.08125719500304006</c:v>
                </c:pt>
                <c:pt idx="12">
                  <c:v>0.06740293414642967</c:v>
                </c:pt>
                <c:pt idx="13">
                  <c:v>0.02928285242701594</c:v>
                </c:pt>
                <c:pt idx="14">
                  <c:v>0.034620888647105684</c:v>
                </c:pt>
                <c:pt idx="15">
                  <c:v>0.046495953682376225</c:v>
                </c:pt>
                <c:pt idx="16">
                  <c:v>0.05650729750159998</c:v>
                </c:pt>
                <c:pt idx="17">
                  <c:v>0.0673848804110842</c:v>
                </c:pt>
                <c:pt idx="18">
                  <c:v>0.09975227610506701</c:v>
                </c:pt>
                <c:pt idx="19">
                  <c:v>0.1263889362613912</c:v>
                </c:pt>
              </c:numCache>
            </c:numRef>
          </c:val>
          <c:smooth val="0"/>
        </c:ser>
        <c:marker val="1"/>
        <c:axId val="28163688"/>
        <c:axId val="52146601"/>
      </c:lineChart>
      <c:catAx>
        <c:axId val="2816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flux successoral annuel représentait 20%-25% du revenu national au 19e siècle et jusqu'en 1914, avant de chuter à moins de 5% dans les années 1950, et de remonter à 15% en 2010.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6601"/>
        <c:crossesAt val="0"/>
        <c:auto val="1"/>
        <c:lblOffset val="100"/>
        <c:tickLblSkip val="2"/>
        <c:tickMarkSkip val="2"/>
        <c:noMultiLvlLbl val="0"/>
      </c:catAx>
      <c:valAx>
        <c:axId val="52146601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annuelle des successions et donations (% du revenu national)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3688"/>
        <c:crossesAt val="1"/>
        <c:crossBetween val="midCat"/>
        <c:dispUnits/>
        <c:majorUnit val="0.04"/>
        <c:minorUnit val="0.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14525"/>
          <c:w val="0.56475"/>
          <c:h val="0.1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11.10. Le dilemme de Rastignac 
pour les générations nées dans les années 1790-2030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8825"/>
          <c:w val="0.93775"/>
          <c:h val="0.80875"/>
        </c:manualLayout>
      </c:layout>
      <c:lineChart>
        <c:grouping val="standard"/>
        <c:varyColors val="0"/>
        <c:ser>
          <c:idx val="1"/>
          <c:order val="0"/>
          <c:tx>
            <c:v>Niveau de vie atteint par les 1% des héritages les plus élevés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'TS11.1'!$A$8:$A$32</c:f>
              <c:numCache>
                <c:ptCount val="25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  <c:pt idx="23">
                  <c:v>2020</c:v>
                </c:pt>
                <c:pt idx="24">
                  <c:v>2030</c:v>
                </c:pt>
              </c:numCache>
            </c:numRef>
          </c:cat>
          <c:val>
            <c:numRef>
              <c:f>'TS11.1'!$R$8:$R$32</c:f>
              <c:numCache>
                <c:ptCount val="25"/>
                <c:pt idx="0">
                  <c:v>26.665973918126713</c:v>
                </c:pt>
                <c:pt idx="1">
                  <c:v>25.519451182216923</c:v>
                </c:pt>
                <c:pt idx="2">
                  <c:v>27.812496654036504</c:v>
                </c:pt>
                <c:pt idx="3">
                  <c:v>26.590566224527358</c:v>
                </c:pt>
                <c:pt idx="4">
                  <c:v>27.7384694107621</c:v>
                </c:pt>
                <c:pt idx="5">
                  <c:v>26.907203777332047</c:v>
                </c:pt>
                <c:pt idx="6">
                  <c:v>25.421226585526604</c:v>
                </c:pt>
                <c:pt idx="7">
                  <c:v>23.561769569256285</c:v>
                </c:pt>
                <c:pt idx="8">
                  <c:v>21.61031985975091</c:v>
                </c:pt>
                <c:pt idx="9">
                  <c:v>17.2946242724168</c:v>
                </c:pt>
                <c:pt idx="10">
                  <c:v>11.268299417420355</c:v>
                </c:pt>
                <c:pt idx="11">
                  <c:v>6.453921776330205</c:v>
                </c:pt>
                <c:pt idx="12">
                  <c:v>5.33826639250009</c:v>
                </c:pt>
                <c:pt idx="13">
                  <c:v>4.479563476708729</c:v>
                </c:pt>
                <c:pt idx="14">
                  <c:v>5.674773381112949</c:v>
                </c:pt>
                <c:pt idx="15">
                  <c:v>6.60188957438114</c:v>
                </c:pt>
                <c:pt idx="16">
                  <c:v>7.017280281612702</c:v>
                </c:pt>
                <c:pt idx="17">
                  <c:v>9.239071931045023</c:v>
                </c:pt>
                <c:pt idx="18">
                  <c:v>11.494251727613063</c:v>
                </c:pt>
                <c:pt idx="19">
                  <c:v>11.891777462769301</c:v>
                </c:pt>
                <c:pt idx="20">
                  <c:v>12.263457620497975</c:v>
                </c:pt>
                <c:pt idx="21">
                  <c:v>11.724862945176291</c:v>
                </c:pt>
                <c:pt idx="22">
                  <c:v>12.246826492689644</c:v>
                </c:pt>
                <c:pt idx="23">
                  <c:v>13.035809679580202</c:v>
                </c:pt>
                <c:pt idx="24">
                  <c:v>13.202473190833913</c:v>
                </c:pt>
              </c:numCache>
            </c:numRef>
          </c:val>
          <c:smooth val="0"/>
        </c:ser>
        <c:ser>
          <c:idx val="0"/>
          <c:order val="1"/>
          <c:tx>
            <c:v>Niveau de vie atteint par les 1% des emplois les mieux payés                                                                      (En multiples du niveau de vie des 50% des emplois les moins bien payés, et en fonction de l'année de naissance)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'TS11.1'!$A$8:$A$32</c:f>
              <c:numCache>
                <c:ptCount val="25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  <c:pt idx="23">
                  <c:v>2020</c:v>
                </c:pt>
                <c:pt idx="24">
                  <c:v>2030</c:v>
                </c:pt>
              </c:numCache>
            </c:numRef>
          </c:cat>
          <c:val>
            <c:numRef>
              <c:f>'TS11.1'!$S$8:$S$32</c:f>
              <c:numCache>
                <c:ptCount val="25"/>
                <c:pt idx="0">
                  <c:v>10.517906382410423</c:v>
                </c:pt>
                <c:pt idx="1">
                  <c:v>10.45638203271806</c:v>
                </c:pt>
                <c:pt idx="2">
                  <c:v>10.579430732102786</c:v>
                </c:pt>
                <c:pt idx="3">
                  <c:v>10.333333333333334</c:v>
                </c:pt>
                <c:pt idx="4">
                  <c:v>10.825528130872236</c:v>
                </c:pt>
                <c:pt idx="5">
                  <c:v>10.661463198359268</c:v>
                </c:pt>
                <c:pt idx="6">
                  <c:v>10.258415247035813</c:v>
                </c:pt>
                <c:pt idx="7">
                  <c:v>10.381463946420538</c:v>
                </c:pt>
                <c:pt idx="8">
                  <c:v>10.39283283713755</c:v>
                </c:pt>
                <c:pt idx="9">
                  <c:v>10.122543016071218</c:v>
                </c:pt>
                <c:pt idx="10">
                  <c:v>10.916618129137714</c:v>
                </c:pt>
                <c:pt idx="11">
                  <c:v>11.46460079003113</c:v>
                </c:pt>
                <c:pt idx="12">
                  <c:v>11.348905827876688</c:v>
                </c:pt>
                <c:pt idx="13">
                  <c:v>11.34696330558193</c:v>
                </c:pt>
                <c:pt idx="14">
                  <c:v>10.700354422443754</c:v>
                </c:pt>
                <c:pt idx="15">
                  <c:v>10.184278776460932</c:v>
                </c:pt>
                <c:pt idx="16">
                  <c:v>10.563357462778317</c:v>
                </c:pt>
                <c:pt idx="17">
                  <c:v>10.86749682105</c:v>
                </c:pt>
                <c:pt idx="18">
                  <c:v>11.196001790483972</c:v>
                </c:pt>
                <c:pt idx="19">
                  <c:v>11.196001790483972</c:v>
                </c:pt>
                <c:pt idx="20">
                  <c:v>10.95315619051461</c:v>
                </c:pt>
                <c:pt idx="21">
                  <c:v>10.95315619051461</c:v>
                </c:pt>
                <c:pt idx="22">
                  <c:v>10.95315619051461</c:v>
                </c:pt>
                <c:pt idx="23">
                  <c:v>10.95315619051461</c:v>
                </c:pt>
                <c:pt idx="24">
                  <c:v>10.95315619051461</c:v>
                </c:pt>
              </c:numCache>
            </c:numRef>
          </c:val>
          <c:smooth val="0"/>
        </c:ser>
        <c:marker val="1"/>
        <c:axId val="41360322"/>
        <c:axId val="36698579"/>
      </c:lineChart>
      <c:catAx>
        <c:axId val="4136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au 19e siècle, les 1% des héritages les plus élevés permettent d'atteindre un niveau de vie beaucoup plus élevé que les 1% des emplois les mieux payés.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Sources et séries: voir piketty.pse.ens.fr/capital21c.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98579"/>
        <c:crossesAt val="0"/>
        <c:auto val="1"/>
        <c:lblOffset val="100"/>
        <c:tickLblSkip val="2"/>
        <c:tickMarkSkip val="2"/>
        <c:noMultiLvlLbl val="0"/>
      </c:catAx>
      <c:valAx>
        <c:axId val="3669857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Multiples du revenu des 50% des emplois les moins bien payés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0322"/>
        <c:crossesAt val="1"/>
        <c:crossBetween val="midCat"/>
        <c:dispUnits/>
        <c:majorUnit val="5"/>
        <c:minorUnit val="0.06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625"/>
          <c:y val="0.17225"/>
          <c:w val="0.50625"/>
          <c:h val="0.20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11.11. Quelle proportition d'une génération reçoit en héritage l'équivalent d'une vie de travail ? </a:t>
            </a:r>
          </a:p>
        </c:rich>
      </c:tx>
      <c:layout>
        <c:manualLayout>
          <c:xMode val="factor"/>
          <c:yMode val="factor"/>
          <c:x val="-0.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815"/>
          <c:w val="0.96575"/>
          <c:h val="0.82625"/>
        </c:manualLayout>
      </c:layout>
      <c:lineChart>
        <c:grouping val="standard"/>
        <c:varyColors val="0"/>
        <c:ser>
          <c:idx val="1"/>
          <c:order val="0"/>
          <c:tx>
            <c:v>Part de chaque génération recevant en héritage au moins l'équivalent du revenu du travail reçu au cours d'une vie par les 50% des emplois les moins bien payés (en fonction de l'année de naissance)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'TS11.1'!$A$8:$A$32</c:f>
              <c:numCache>
                <c:ptCount val="25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  <c:pt idx="23">
                  <c:v>2020</c:v>
                </c:pt>
                <c:pt idx="24">
                  <c:v>2030</c:v>
                </c:pt>
              </c:numCache>
            </c:numRef>
          </c:cat>
          <c:val>
            <c:numRef>
              <c:f>'TS11.1'!$T$8:$T$32</c:f>
              <c:numCache>
                <c:ptCount val="25"/>
                <c:pt idx="0">
                  <c:v>0.0950627906119397</c:v>
                </c:pt>
                <c:pt idx="1">
                  <c:v>0.08996157626186074</c:v>
                </c:pt>
                <c:pt idx="2">
                  <c:v>0.10016400496201867</c:v>
                </c:pt>
                <c:pt idx="3">
                  <c:v>0.09468832575306159</c:v>
                </c:pt>
                <c:pt idx="4">
                  <c:v>0.09982904849733308</c:v>
                </c:pt>
                <c:pt idx="5">
                  <c:v>0.0961105455938417</c:v>
                </c:pt>
                <c:pt idx="6">
                  <c:v>0.08953066265894136</c:v>
                </c:pt>
                <c:pt idx="7">
                  <c:v>0.08140506796190762</c:v>
                </c:pt>
                <c:pt idx="8">
                  <c:v>0.07785016671449677</c:v>
                </c:pt>
                <c:pt idx="9">
                  <c:v>0.06852591411336702</c:v>
                </c:pt>
                <c:pt idx="10">
                  <c:v>0.04644794742402454</c:v>
                </c:pt>
                <c:pt idx="11">
                  <c:v>0.026353191939623676</c:v>
                </c:pt>
                <c:pt idx="12">
                  <c:v>0.024814461807720716</c:v>
                </c:pt>
                <c:pt idx="13">
                  <c:v>0.023116096909133976</c:v>
                </c:pt>
                <c:pt idx="14">
                  <c:v>0.03658145580270178</c:v>
                </c:pt>
                <c:pt idx="15">
                  <c:v>0.047181709370174796</c:v>
                </c:pt>
                <c:pt idx="16">
                  <c:v>0.0520093362336013</c:v>
                </c:pt>
                <c:pt idx="17">
                  <c:v>0.08213010200213881</c:v>
                </c:pt>
                <c:pt idx="18">
                  <c:v>0.11824659410696695</c:v>
                </c:pt>
                <c:pt idx="19">
                  <c:v>0.1247290631173276</c:v>
                </c:pt>
                <c:pt idx="20">
                  <c:v>0.13129437982265033</c:v>
                </c:pt>
                <c:pt idx="21">
                  <c:v>0.1218034046782122</c:v>
                </c:pt>
                <c:pt idx="22">
                  <c:v>0.1309907744714953</c:v>
                </c:pt>
                <c:pt idx="23">
                  <c:v>0.14534039710595192</c:v>
                </c:pt>
                <c:pt idx="24">
                  <c:v>0.14843769854152888</c:v>
                </c:pt>
              </c:numCache>
            </c:numRef>
          </c:val>
          <c:smooth val="0"/>
        </c:ser>
        <c:marker val="1"/>
        <c:axId val="61851756"/>
        <c:axId val="19794893"/>
      </c:lineChart>
      <c:catAx>
        <c:axId val="6185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au sein des générations nées vers 1970-1980, 12%-14% des personnes reçoivent en héritage l'équivalent des revenus du travail reçus au cours de leur vie par les 50% les moins bien payés.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 : voir piketty.pse.ens.fr/capital21c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94893"/>
        <c:crossesAt val="0"/>
        <c:auto val="1"/>
        <c:lblOffset val="100"/>
        <c:tickLblSkip val="2"/>
        <c:tickMarkSkip val="2"/>
        <c:noMultiLvlLbl val="0"/>
      </c:catAx>
      <c:valAx>
        <c:axId val="19794893"/>
        <c:scaling>
          <c:orientation val="minMax"/>
          <c:max val="0.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Fraction de chaque génération concernée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51756"/>
        <c:crossesAt val="1"/>
        <c:crossBetween val="midCat"/>
        <c:dispUnits/>
        <c:majorUnit val="0.02"/>
        <c:minorUnit val="0.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6"/>
          <c:y val="0.13575"/>
          <c:w val="0.56475"/>
          <c:h val="0.19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11.12. Le flux successoral en Europe 1900-2010 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39"/>
          <c:w val="0.95675"/>
          <c:h val="0.8675"/>
        </c:manualLayout>
      </c:layout>
      <c:lineChart>
        <c:grouping val="standard"/>
        <c:varyColors val="0"/>
        <c:ser>
          <c:idx val="0"/>
          <c:order val="0"/>
          <c:tx>
            <c:v>France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'TS11.1'!$A$19:$A$30</c:f>
              <c:numCache>
                <c:ptCount val="12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</c:numCache>
            </c:numRef>
          </c:cat>
          <c:val>
            <c:numRef>
              <c:f>'TS11.1'!$B$19:$B$30</c:f>
              <c:numCache>
                <c:ptCount val="12"/>
                <c:pt idx="0">
                  <c:v>0.24104896189101005</c:v>
                </c:pt>
                <c:pt idx="1">
                  <c:v>0.22663027096073507</c:v>
                </c:pt>
                <c:pt idx="2">
                  <c:v>0.09795617752515869</c:v>
                </c:pt>
                <c:pt idx="3">
                  <c:v>0.11036391456259105</c:v>
                </c:pt>
                <c:pt idx="4">
                  <c:v>0.09820096990492985</c:v>
                </c:pt>
                <c:pt idx="5">
                  <c:v>0.04347707539774849</c:v>
                </c:pt>
                <c:pt idx="6">
                  <c:v>0.058520859229230414</c:v>
                </c:pt>
                <c:pt idx="7">
                  <c:v>0.061890839407825096</c:v>
                </c:pt>
                <c:pt idx="8">
                  <c:v>0.06359985670701154</c:v>
                </c:pt>
                <c:pt idx="9">
                  <c:v>0.07725355817175641</c:v>
                </c:pt>
                <c:pt idx="10">
                  <c:v>0.11386252254021063</c:v>
                </c:pt>
                <c:pt idx="11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Royaume-Uni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'TS11.3'!$B$8:$B$19</c:f>
              <c:numCache>
                <c:ptCount val="12"/>
                <c:pt idx="0">
                  <c:v>0.20563396622348973</c:v>
                </c:pt>
                <c:pt idx="1">
                  <c:v>0.19334028417395627</c:v>
                </c:pt>
                <c:pt idx="2">
                  <c:v>0.13887198472005036</c:v>
                </c:pt>
                <c:pt idx="3">
                  <c:v>0.15723309317564044</c:v>
                </c:pt>
                <c:pt idx="4">
                  <c:v>0.1128097869937257</c:v>
                </c:pt>
                <c:pt idx="5">
                  <c:v>0.07922778079729738</c:v>
                </c:pt>
                <c:pt idx="6">
                  <c:v>0.07541293165042555</c:v>
                </c:pt>
                <c:pt idx="7">
                  <c:v>0.06090334293129123</c:v>
                </c:pt>
                <c:pt idx="8">
                  <c:v>0.058516833838448704</c:v>
                </c:pt>
                <c:pt idx="9">
                  <c:v>0.06177346066924019</c:v>
                </c:pt>
                <c:pt idx="10">
                  <c:v>0.0791390713239346</c:v>
                </c:pt>
                <c:pt idx="11">
                  <c:v>0.08202325677313058</c:v>
                </c:pt>
              </c:numCache>
            </c:numRef>
          </c:val>
          <c:smooth val="0"/>
        </c:ser>
        <c:ser>
          <c:idx val="2"/>
          <c:order val="2"/>
          <c:tx>
            <c:v>Allemagne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'TS11.3'!$C$8:$C$19</c:f>
              <c:numCache>
                <c:ptCount val="12"/>
                <c:pt idx="1">
                  <c:v>0.15851</c:v>
                </c:pt>
                <c:pt idx="6">
                  <c:v>0.0191</c:v>
                </c:pt>
                <c:pt idx="7">
                  <c:v>0.0365</c:v>
                </c:pt>
                <c:pt idx="8">
                  <c:v>0.0399</c:v>
                </c:pt>
                <c:pt idx="9">
                  <c:v>0.0729</c:v>
                </c:pt>
                <c:pt idx="10">
                  <c:v>0.0953</c:v>
                </c:pt>
                <c:pt idx="11">
                  <c:v>0.1074</c:v>
                </c:pt>
              </c:numCache>
            </c:numRef>
          </c:val>
          <c:smooth val="0"/>
        </c:ser>
        <c:marker val="1"/>
        <c:axId val="43936310"/>
        <c:axId val="59882471"/>
      </c:lineChart>
      <c:catAx>
        <c:axId val="4393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flux successoral suit une courbe en U en France comme en Royaume-Uni et en Allemagne. Il est possible que les donations soient sous-estimés au Royaume-Uni en fin de période.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2471"/>
        <c:crossesAt val="0"/>
        <c:auto val="1"/>
        <c:lblOffset val="100"/>
        <c:tickLblSkip val="1"/>
        <c:noMultiLvlLbl val="0"/>
      </c:catAx>
      <c:valAx>
        <c:axId val="59882471"/>
        <c:scaling>
          <c:orientation val="minMax"/>
          <c:max val="0.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Valeur annuelle des successions et donations (% du revenu national)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6310"/>
        <c:crossesAt val="1"/>
        <c:crossBetween val="midCat"/>
        <c:dispUnits/>
        <c:majorUnit val="0.04"/>
        <c:minorUnit val="0.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2"/>
          <c:y val="0.14925"/>
          <c:w val="0.2435"/>
          <c:h val="0.26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S11.1. La part des patrimoines hérités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dans le patrimoine total, France 1850-2100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(2010-2100: g=1,7%, r=3,0%)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25"/>
          <c:w val="0.958"/>
          <c:h val="0.81825"/>
        </c:manualLayout>
      </c:layout>
      <c:lineChart>
        <c:grouping val="standard"/>
        <c:varyColors val="0"/>
        <c:ser>
          <c:idx val="0"/>
          <c:order val="0"/>
          <c:tx>
            <c:v>Patrimoines hérités partiellement capitalisés (définition PPVR)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'TS11.2'!$H$9:$H$34</c:f>
              <c:numCache>
                <c:ptCount val="26"/>
                <c:pt idx="0">
                  <c:v>0.8535917962610051</c:v>
                </c:pt>
                <c:pt idx="1">
                  <c:v>0.8421837378634952</c:v>
                </c:pt>
                <c:pt idx="2">
                  <c:v>0.8575550128992254</c:v>
                </c:pt>
                <c:pt idx="3">
                  <c:v>0.8794820762399838</c:v>
                </c:pt>
                <c:pt idx="4">
                  <c:v>0.8781906036226774</c:v>
                </c:pt>
                <c:pt idx="5">
                  <c:v>0.8905956429930736</c:v>
                </c:pt>
                <c:pt idx="6">
                  <c:v>0.8945967105026081</c:v>
                </c:pt>
                <c:pt idx="7">
                  <c:v>0.7844453602151304</c:v>
                </c:pt>
                <c:pt idx="8">
                  <c:v>0.5920581185985256</c:v>
                </c:pt>
                <c:pt idx="9">
                  <c:v>0.6378400269665271</c:v>
                </c:pt>
                <c:pt idx="10">
                  <c:v>0.5720639114914258</c:v>
                </c:pt>
                <c:pt idx="11">
                  <c:v>0.4710509957076446</c:v>
                </c:pt>
                <c:pt idx="12">
                  <c:v>0.443171301062814</c:v>
                </c:pt>
                <c:pt idx="13">
                  <c:v>0.4690575470209924</c:v>
                </c:pt>
                <c:pt idx="14">
                  <c:v>0.5393915839346323</c:v>
                </c:pt>
                <c:pt idx="15">
                  <c:v>0.582976078869222</c:v>
                </c:pt>
                <c:pt idx="16">
                  <c:v>0.666269033495277</c:v>
                </c:pt>
                <c:pt idx="17">
                  <c:v>0.7293652690318055</c:v>
                </c:pt>
                <c:pt idx="18">
                  <c:v>0.7571481115887655</c:v>
                </c:pt>
                <c:pt idx="19">
                  <c:v>0.7839465669384975</c:v>
                </c:pt>
                <c:pt idx="20">
                  <c:v>0.8013318522487729</c:v>
                </c:pt>
                <c:pt idx="21">
                  <c:v>0.8088438785560177</c:v>
                </c:pt>
                <c:pt idx="22">
                  <c:v>0.8100336446105502</c:v>
                </c:pt>
                <c:pt idx="23">
                  <c:v>0.8078043124065882</c:v>
                </c:pt>
                <c:pt idx="24">
                  <c:v>0.8042362006454302</c:v>
                </c:pt>
                <c:pt idx="25">
                  <c:v>0.8027683670411287</c:v>
                </c:pt>
              </c:numCache>
            </c:numRef>
          </c:val>
          <c:smooth val="0"/>
        </c:ser>
        <c:ser>
          <c:idx val="2"/>
          <c:order val="1"/>
          <c:tx>
            <c:v>Patrimoines hérités non capitalisés (définition Modigliani)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'TS11.2'!$B$9:$B$34</c:f>
              <c:numCache>
                <c:ptCount val="26"/>
                <c:pt idx="0">
                  <c:v>0.7759925420554591</c:v>
                </c:pt>
                <c:pt idx="1">
                  <c:v>0.7656215798759046</c:v>
                </c:pt>
                <c:pt idx="2">
                  <c:v>0.779595466272023</c:v>
                </c:pt>
                <c:pt idx="3">
                  <c:v>0.799529160218167</c:v>
                </c:pt>
                <c:pt idx="4">
                  <c:v>0.798355094202434</c:v>
                </c:pt>
                <c:pt idx="5">
                  <c:v>0.8096324027209759</c:v>
                </c:pt>
                <c:pt idx="6">
                  <c:v>0.8283302875024149</c:v>
                </c:pt>
                <c:pt idx="7">
                  <c:v>0.68212640018707</c:v>
                </c:pt>
                <c:pt idx="8">
                  <c:v>0.5148331466074136</c:v>
                </c:pt>
                <c:pt idx="9">
                  <c:v>0.5798545699695701</c:v>
                </c:pt>
                <c:pt idx="10">
                  <c:v>0.5200581013558415</c:v>
                </c:pt>
                <c:pt idx="11">
                  <c:v>0.40960956148490835</c:v>
                </c:pt>
                <c:pt idx="12">
                  <c:v>0.3853663487502731</c:v>
                </c:pt>
                <c:pt idx="13">
                  <c:v>0.40787612784434124</c:v>
                </c:pt>
                <c:pt idx="14">
                  <c:v>0.46903615994315856</c:v>
                </c:pt>
                <c:pt idx="15">
                  <c:v>0.5069357207558453</c:v>
                </c:pt>
                <c:pt idx="16">
                  <c:v>0.6169157717548861</c:v>
                </c:pt>
                <c:pt idx="17">
                  <c:v>0.6630593354834595</c:v>
                </c:pt>
                <c:pt idx="18">
                  <c:v>0.6883164650806959</c:v>
                </c:pt>
                <c:pt idx="19">
                  <c:v>0.7126786972168159</c:v>
                </c:pt>
                <c:pt idx="20">
                  <c:v>0.728483502044339</c:v>
                </c:pt>
                <c:pt idx="21">
                  <c:v>0.735312616869107</c:v>
                </c:pt>
                <c:pt idx="22">
                  <c:v>0.7363942223732274</c:v>
                </c:pt>
                <c:pt idx="23">
                  <c:v>0.7343675567332619</c:v>
                </c:pt>
                <c:pt idx="24">
                  <c:v>0.7311238187685729</c:v>
                </c:pt>
                <c:pt idx="25">
                  <c:v>0.7297894245828442</c:v>
                </c:pt>
              </c:numCache>
            </c:numRef>
          </c:val>
          <c:smooth val="0"/>
        </c:ser>
        <c:marker val="1"/>
        <c:axId val="2071328"/>
        <c:axId val="18641953"/>
      </c:lineChart>
      <c:catAx>
        <c:axId val="2071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fait de prendre en compte les revenus du capital hérité augmente la part de l'héritage; la définition PPVR (revenus capitalisés dans la limite du patrimoine présent) limite cet effet.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41953"/>
        <c:crossesAt val="0"/>
        <c:auto val="1"/>
        <c:lblOffset val="100"/>
        <c:tickLblSkip val="2"/>
        <c:tickMarkSkip val="2"/>
        <c:noMultiLvlLbl val="0"/>
      </c:catAx>
      <c:valAx>
        <c:axId val="18641953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328"/>
        <c:crossesAt val="1"/>
        <c:crossBetween val="midCat"/>
        <c:dispUnits/>
        <c:majorUnit val="0.1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275"/>
          <c:y val="0.148"/>
          <c:w val="0.2852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S11.2. La part des patrimoines hérités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dans le patrimoine total, France 1850-2100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(2010-2100: g=1,7%, r=3,0%)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25"/>
          <c:w val="0.958"/>
          <c:h val="0.81825"/>
        </c:manualLayout>
      </c:layout>
      <c:lineChart>
        <c:grouping val="standard"/>
        <c:varyColors val="0"/>
        <c:ser>
          <c:idx val="0"/>
          <c:order val="0"/>
          <c:tx>
            <c:v>Patrimoines hérités capitalisés (KS1) (Kotlikoff-Summers, r=3%, 30yrs)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'TS11.2'!$D$9:$D$34</c:f>
              <c:numCache>
                <c:ptCount val="26"/>
                <c:pt idx="0">
                  <c:v>1.8835375752542791</c:v>
                </c:pt>
                <c:pt idx="1">
                  <c:v>1.8583645279657193</c:v>
                </c:pt>
                <c:pt idx="2">
                  <c:v>1.892282817991685</c:v>
                </c:pt>
                <c:pt idx="3">
                  <c:v>1.9406671252193408</c:v>
                </c:pt>
                <c:pt idx="4">
                  <c:v>1.937817358840653</c:v>
                </c:pt>
                <c:pt idx="5">
                  <c:v>1.9651903465837373</c:v>
                </c:pt>
                <c:pt idx="6">
                  <c:v>2.0105750206043522</c:v>
                </c:pt>
                <c:pt idx="7">
                  <c:v>1.655699811781774</c:v>
                </c:pt>
                <c:pt idx="8">
                  <c:v>1.2496351756846589</c:v>
                </c:pt>
                <c:pt idx="9">
                  <c:v>1.4074592364349559</c:v>
                </c:pt>
                <c:pt idx="10">
                  <c:v>1.262317512259182</c:v>
                </c:pt>
                <c:pt idx="11">
                  <c:v>0.9942299164327713</c:v>
                </c:pt>
                <c:pt idx="12">
                  <c:v>0.9353852759809239</c:v>
                </c:pt>
                <c:pt idx="13">
                  <c:v>0.990022418010725</c:v>
                </c:pt>
                <c:pt idx="14">
                  <c:v>1.1384738686609392</c:v>
                </c:pt>
                <c:pt idx="15">
                  <c:v>1.230466050296144</c:v>
                </c:pt>
                <c:pt idx="16">
                  <c:v>1.4974165006656406</c:v>
                </c:pt>
                <c:pt idx="17">
                  <c:v>1.6094190411909552</c:v>
                </c:pt>
                <c:pt idx="18">
                  <c:v>1.6707247239923007</c:v>
                </c:pt>
                <c:pt idx="19">
                  <c:v>1.7298582557707154</c:v>
                </c:pt>
                <c:pt idx="20">
                  <c:v>1.7682206653930392</c:v>
                </c:pt>
                <c:pt idx="21">
                  <c:v>1.7847967195186436</c:v>
                </c:pt>
                <c:pt idx="22">
                  <c:v>1.7874220599674273</c:v>
                </c:pt>
                <c:pt idx="23">
                  <c:v>1.7825028105178895</c:v>
                </c:pt>
                <c:pt idx="24">
                  <c:v>1.7746294070898267</c:v>
                </c:pt>
                <c:pt idx="25">
                  <c:v>1.7713904821610338</c:v>
                </c:pt>
              </c:numCache>
            </c:numRef>
          </c:val>
          <c:smooth val="0"/>
        </c:ser>
        <c:ser>
          <c:idx val="2"/>
          <c:order val="1"/>
          <c:tx>
            <c:v>Patrimoines hérités partiellement capitalisés (définition PPVR)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'TS11.2'!$H$9:$H$34</c:f>
              <c:numCache>
                <c:ptCount val="26"/>
                <c:pt idx="0">
                  <c:v>0.8535917962610051</c:v>
                </c:pt>
                <c:pt idx="1">
                  <c:v>0.8421837378634952</c:v>
                </c:pt>
                <c:pt idx="2">
                  <c:v>0.8575550128992254</c:v>
                </c:pt>
                <c:pt idx="3">
                  <c:v>0.8794820762399838</c:v>
                </c:pt>
                <c:pt idx="4">
                  <c:v>0.8781906036226774</c:v>
                </c:pt>
                <c:pt idx="5">
                  <c:v>0.8905956429930736</c:v>
                </c:pt>
                <c:pt idx="6">
                  <c:v>0.8945967105026081</c:v>
                </c:pt>
                <c:pt idx="7">
                  <c:v>0.7844453602151304</c:v>
                </c:pt>
                <c:pt idx="8">
                  <c:v>0.5920581185985256</c:v>
                </c:pt>
                <c:pt idx="9">
                  <c:v>0.6378400269665271</c:v>
                </c:pt>
                <c:pt idx="10">
                  <c:v>0.5720639114914258</c:v>
                </c:pt>
                <c:pt idx="11">
                  <c:v>0.4710509957076446</c:v>
                </c:pt>
                <c:pt idx="12">
                  <c:v>0.443171301062814</c:v>
                </c:pt>
                <c:pt idx="13">
                  <c:v>0.4690575470209924</c:v>
                </c:pt>
                <c:pt idx="14">
                  <c:v>0.5393915839346323</c:v>
                </c:pt>
                <c:pt idx="15">
                  <c:v>0.582976078869222</c:v>
                </c:pt>
                <c:pt idx="16">
                  <c:v>0.666269033495277</c:v>
                </c:pt>
                <c:pt idx="17">
                  <c:v>0.7293652690318055</c:v>
                </c:pt>
                <c:pt idx="18">
                  <c:v>0.7571481115887655</c:v>
                </c:pt>
                <c:pt idx="19">
                  <c:v>0.7839465669384975</c:v>
                </c:pt>
                <c:pt idx="20">
                  <c:v>0.8013318522487729</c:v>
                </c:pt>
                <c:pt idx="21">
                  <c:v>0.8088438785560177</c:v>
                </c:pt>
                <c:pt idx="22">
                  <c:v>0.8100336446105502</c:v>
                </c:pt>
                <c:pt idx="23">
                  <c:v>0.8078043124065882</c:v>
                </c:pt>
                <c:pt idx="24">
                  <c:v>0.8042362006454302</c:v>
                </c:pt>
                <c:pt idx="25">
                  <c:v>0.8027683670411287</c:v>
                </c:pt>
              </c:numCache>
            </c:numRef>
          </c:val>
          <c:smooth val="0"/>
        </c:ser>
        <c:ser>
          <c:idx val="3"/>
          <c:order val="2"/>
          <c:tx>
            <c:v>Patrilmoines hérités non recapitalisés (définition Modgliani)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'TS11.2'!$B$9:$B$34</c:f>
              <c:numCache>
                <c:ptCount val="26"/>
                <c:pt idx="0">
                  <c:v>0.7759925420554591</c:v>
                </c:pt>
                <c:pt idx="1">
                  <c:v>0.7656215798759046</c:v>
                </c:pt>
                <c:pt idx="2">
                  <c:v>0.779595466272023</c:v>
                </c:pt>
                <c:pt idx="3">
                  <c:v>0.799529160218167</c:v>
                </c:pt>
                <c:pt idx="4">
                  <c:v>0.798355094202434</c:v>
                </c:pt>
                <c:pt idx="5">
                  <c:v>0.8096324027209759</c:v>
                </c:pt>
                <c:pt idx="6">
                  <c:v>0.8283302875024149</c:v>
                </c:pt>
                <c:pt idx="7">
                  <c:v>0.68212640018707</c:v>
                </c:pt>
                <c:pt idx="8">
                  <c:v>0.5148331466074136</c:v>
                </c:pt>
                <c:pt idx="9">
                  <c:v>0.5798545699695701</c:v>
                </c:pt>
                <c:pt idx="10">
                  <c:v>0.5200581013558415</c:v>
                </c:pt>
                <c:pt idx="11">
                  <c:v>0.40960956148490835</c:v>
                </c:pt>
                <c:pt idx="12">
                  <c:v>0.3853663487502731</c:v>
                </c:pt>
                <c:pt idx="13">
                  <c:v>0.40787612784434124</c:v>
                </c:pt>
                <c:pt idx="14">
                  <c:v>0.46903615994315856</c:v>
                </c:pt>
                <c:pt idx="15">
                  <c:v>0.5069357207558453</c:v>
                </c:pt>
                <c:pt idx="16">
                  <c:v>0.6169157717548861</c:v>
                </c:pt>
                <c:pt idx="17">
                  <c:v>0.6630593354834595</c:v>
                </c:pt>
                <c:pt idx="18">
                  <c:v>0.6883164650806959</c:v>
                </c:pt>
                <c:pt idx="19">
                  <c:v>0.7126786972168159</c:v>
                </c:pt>
                <c:pt idx="20">
                  <c:v>0.728483502044339</c:v>
                </c:pt>
                <c:pt idx="21">
                  <c:v>0.735312616869107</c:v>
                </c:pt>
                <c:pt idx="22">
                  <c:v>0.7363942223732274</c:v>
                </c:pt>
                <c:pt idx="23">
                  <c:v>0.7343675567332619</c:v>
                </c:pt>
                <c:pt idx="24">
                  <c:v>0.7311238187685729</c:v>
                </c:pt>
                <c:pt idx="25">
                  <c:v>0.7297894245828442</c:v>
                </c:pt>
              </c:numCache>
            </c:numRef>
          </c:val>
          <c:smooth val="0"/>
        </c:ser>
        <c:marker val="1"/>
        <c:axId val="33559850"/>
        <c:axId val="33603195"/>
      </c:lineChart>
      <c:catAx>
        <c:axId val="3355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fait de prendre en compte les revenus du capital hérité augmente la part de l'héritage; la définition PPVR (revenus capitalisés dans la limite du patrimoine présent) limite cet effet.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03195"/>
        <c:crossesAt val="0"/>
        <c:auto val="1"/>
        <c:lblOffset val="100"/>
        <c:tickLblSkip val="2"/>
        <c:tickMarkSkip val="2"/>
        <c:noMultiLvlLbl val="0"/>
      </c:catAx>
      <c:valAx>
        <c:axId val="33603195"/>
        <c:scaling>
          <c:orientation val="minMax"/>
          <c:max val="2.6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9850"/>
        <c:crossesAt val="1"/>
        <c:crossBetween val="midCat"/>
        <c:dispUnits/>
        <c:majorUnit val="0.2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85"/>
          <c:y val="0.13575"/>
          <c:w val="0.3145"/>
          <c:h val="0.28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S11.3. La part des patrimoines hérités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dans le patrimoine total, France 1850-2100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(2010-2100: g=1,7%, r=3,0%)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25"/>
          <c:w val="0.958"/>
          <c:h val="0.81825"/>
        </c:manualLayout>
      </c:layout>
      <c:lineChart>
        <c:grouping val="standard"/>
        <c:varyColors val="0"/>
        <c:ser>
          <c:idx val="1"/>
          <c:order val="0"/>
          <c:tx>
            <c:v>Patrimoines hérités capitalisés (KS2) (Kotlikoff-Summers, r observé)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'TS11.2'!$F$9:$F$34</c:f>
              <c:numCache>
                <c:ptCount val="26"/>
                <c:pt idx="0">
                  <c:v>2.85</c:v>
                </c:pt>
                <c:pt idx="1">
                  <c:v>3.23</c:v>
                </c:pt>
                <c:pt idx="2">
                  <c:v>3.26</c:v>
                </c:pt>
                <c:pt idx="3">
                  <c:v>3.03</c:v>
                </c:pt>
                <c:pt idx="4">
                  <c:v>3.06</c:v>
                </c:pt>
                <c:pt idx="5">
                  <c:v>3.17</c:v>
                </c:pt>
                <c:pt idx="6">
                  <c:v>3.27</c:v>
                </c:pt>
                <c:pt idx="7">
                  <c:v>2.77</c:v>
                </c:pt>
                <c:pt idx="8">
                  <c:v>2.72</c:v>
                </c:pt>
                <c:pt idx="9">
                  <c:v>2.7</c:v>
                </c:pt>
                <c:pt idx="10">
                  <c:v>2.36</c:v>
                </c:pt>
                <c:pt idx="11">
                  <c:v>1.94</c:v>
                </c:pt>
                <c:pt idx="12">
                  <c:v>1.59</c:v>
                </c:pt>
                <c:pt idx="13">
                  <c:v>1.3</c:v>
                </c:pt>
                <c:pt idx="14">
                  <c:v>1.35</c:v>
                </c:pt>
                <c:pt idx="15">
                  <c:v>1.35</c:v>
                </c:pt>
                <c:pt idx="16">
                  <c:v>1.584</c:v>
                </c:pt>
                <c:pt idx="17">
                  <c:v>1.6674999999999998</c:v>
                </c:pt>
                <c:pt idx="18">
                  <c:v>1.752</c:v>
                </c:pt>
                <c:pt idx="19">
                  <c:v>1.924</c:v>
                </c:pt>
                <c:pt idx="20">
                  <c:v>1.937</c:v>
                </c:pt>
                <c:pt idx="21">
                  <c:v>1.898</c:v>
                </c:pt>
                <c:pt idx="22">
                  <c:v>1.9305</c:v>
                </c:pt>
                <c:pt idx="23">
                  <c:v>1.9879999999999998</c:v>
                </c:pt>
                <c:pt idx="24">
                  <c:v>1.9879999999999998</c:v>
                </c:pt>
                <c:pt idx="25">
                  <c:v>1.9879999999999998</c:v>
                </c:pt>
              </c:numCache>
            </c:numRef>
          </c:val>
          <c:smooth val="0"/>
        </c:ser>
        <c:ser>
          <c:idx val="0"/>
          <c:order val="1"/>
          <c:tx>
            <c:v>Patrimoines hérités capitalisés (KS1) (Kotlikoff-Summers, r=3%, 30yrs)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'TS11.2'!$D$9:$D$34</c:f>
              <c:numCache>
                <c:ptCount val="26"/>
                <c:pt idx="0">
                  <c:v>1.8835375752542791</c:v>
                </c:pt>
                <c:pt idx="1">
                  <c:v>1.8583645279657193</c:v>
                </c:pt>
                <c:pt idx="2">
                  <c:v>1.892282817991685</c:v>
                </c:pt>
                <c:pt idx="3">
                  <c:v>1.9406671252193408</c:v>
                </c:pt>
                <c:pt idx="4">
                  <c:v>1.937817358840653</c:v>
                </c:pt>
                <c:pt idx="5">
                  <c:v>1.9651903465837373</c:v>
                </c:pt>
                <c:pt idx="6">
                  <c:v>2.0105750206043522</c:v>
                </c:pt>
                <c:pt idx="7">
                  <c:v>1.655699811781774</c:v>
                </c:pt>
                <c:pt idx="8">
                  <c:v>1.2496351756846589</c:v>
                </c:pt>
                <c:pt idx="9">
                  <c:v>1.4074592364349559</c:v>
                </c:pt>
                <c:pt idx="10">
                  <c:v>1.262317512259182</c:v>
                </c:pt>
                <c:pt idx="11">
                  <c:v>0.9942299164327713</c:v>
                </c:pt>
                <c:pt idx="12">
                  <c:v>0.9353852759809239</c:v>
                </c:pt>
                <c:pt idx="13">
                  <c:v>0.990022418010725</c:v>
                </c:pt>
                <c:pt idx="14">
                  <c:v>1.1384738686609392</c:v>
                </c:pt>
                <c:pt idx="15">
                  <c:v>1.230466050296144</c:v>
                </c:pt>
                <c:pt idx="16">
                  <c:v>1.4974165006656406</c:v>
                </c:pt>
                <c:pt idx="17">
                  <c:v>1.6094190411909552</c:v>
                </c:pt>
                <c:pt idx="18">
                  <c:v>1.6707247239923007</c:v>
                </c:pt>
                <c:pt idx="19">
                  <c:v>1.7298582557707154</c:v>
                </c:pt>
                <c:pt idx="20">
                  <c:v>1.7682206653930392</c:v>
                </c:pt>
                <c:pt idx="21">
                  <c:v>1.7847967195186436</c:v>
                </c:pt>
                <c:pt idx="22">
                  <c:v>1.7874220599674273</c:v>
                </c:pt>
                <c:pt idx="23">
                  <c:v>1.7825028105178895</c:v>
                </c:pt>
                <c:pt idx="24">
                  <c:v>1.7746294070898267</c:v>
                </c:pt>
                <c:pt idx="25">
                  <c:v>1.7713904821610338</c:v>
                </c:pt>
              </c:numCache>
            </c:numRef>
          </c:val>
          <c:smooth val="0"/>
        </c:ser>
        <c:ser>
          <c:idx val="2"/>
          <c:order val="2"/>
          <c:tx>
            <c:v>Patrimoines hérités partiellement capitalisés (définition PPVR)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'TS11.2'!$H$9:$H$34</c:f>
              <c:numCache>
                <c:ptCount val="26"/>
                <c:pt idx="0">
                  <c:v>0.8535917962610051</c:v>
                </c:pt>
                <c:pt idx="1">
                  <c:v>0.8421837378634952</c:v>
                </c:pt>
                <c:pt idx="2">
                  <c:v>0.8575550128992254</c:v>
                </c:pt>
                <c:pt idx="3">
                  <c:v>0.8794820762399838</c:v>
                </c:pt>
                <c:pt idx="4">
                  <c:v>0.8781906036226774</c:v>
                </c:pt>
                <c:pt idx="5">
                  <c:v>0.8905956429930736</c:v>
                </c:pt>
                <c:pt idx="6">
                  <c:v>0.8945967105026081</c:v>
                </c:pt>
                <c:pt idx="7">
                  <c:v>0.7844453602151304</c:v>
                </c:pt>
                <c:pt idx="8">
                  <c:v>0.5920581185985256</c:v>
                </c:pt>
                <c:pt idx="9">
                  <c:v>0.6378400269665271</c:v>
                </c:pt>
                <c:pt idx="10">
                  <c:v>0.5720639114914258</c:v>
                </c:pt>
                <c:pt idx="11">
                  <c:v>0.4710509957076446</c:v>
                </c:pt>
                <c:pt idx="12">
                  <c:v>0.443171301062814</c:v>
                </c:pt>
                <c:pt idx="13">
                  <c:v>0.4690575470209924</c:v>
                </c:pt>
                <c:pt idx="14">
                  <c:v>0.5393915839346323</c:v>
                </c:pt>
                <c:pt idx="15">
                  <c:v>0.582976078869222</c:v>
                </c:pt>
                <c:pt idx="16">
                  <c:v>0.666269033495277</c:v>
                </c:pt>
                <c:pt idx="17">
                  <c:v>0.7293652690318055</c:v>
                </c:pt>
                <c:pt idx="18">
                  <c:v>0.7571481115887655</c:v>
                </c:pt>
                <c:pt idx="19">
                  <c:v>0.7839465669384975</c:v>
                </c:pt>
                <c:pt idx="20">
                  <c:v>0.8013318522487729</c:v>
                </c:pt>
                <c:pt idx="21">
                  <c:v>0.8088438785560177</c:v>
                </c:pt>
                <c:pt idx="22">
                  <c:v>0.8100336446105502</c:v>
                </c:pt>
                <c:pt idx="23">
                  <c:v>0.8078043124065882</c:v>
                </c:pt>
                <c:pt idx="24">
                  <c:v>0.8042362006454302</c:v>
                </c:pt>
                <c:pt idx="25">
                  <c:v>0.8027683670411287</c:v>
                </c:pt>
              </c:numCache>
            </c:numRef>
          </c:val>
          <c:smooth val="0"/>
        </c:ser>
        <c:ser>
          <c:idx val="3"/>
          <c:order val="3"/>
          <c:tx>
            <c:v>Patrilmoines hérités non recapitalisés (définition Modgliani)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'TS11.2'!$B$9:$B$34</c:f>
              <c:numCache>
                <c:ptCount val="26"/>
                <c:pt idx="0">
                  <c:v>0.7759925420554591</c:v>
                </c:pt>
                <c:pt idx="1">
                  <c:v>0.7656215798759046</c:v>
                </c:pt>
                <c:pt idx="2">
                  <c:v>0.779595466272023</c:v>
                </c:pt>
                <c:pt idx="3">
                  <c:v>0.799529160218167</c:v>
                </c:pt>
                <c:pt idx="4">
                  <c:v>0.798355094202434</c:v>
                </c:pt>
                <c:pt idx="5">
                  <c:v>0.8096324027209759</c:v>
                </c:pt>
                <c:pt idx="6">
                  <c:v>0.8283302875024149</c:v>
                </c:pt>
                <c:pt idx="7">
                  <c:v>0.68212640018707</c:v>
                </c:pt>
                <c:pt idx="8">
                  <c:v>0.5148331466074136</c:v>
                </c:pt>
                <c:pt idx="9">
                  <c:v>0.5798545699695701</c:v>
                </c:pt>
                <c:pt idx="10">
                  <c:v>0.5200581013558415</c:v>
                </c:pt>
                <c:pt idx="11">
                  <c:v>0.40960956148490835</c:v>
                </c:pt>
                <c:pt idx="12">
                  <c:v>0.3853663487502731</c:v>
                </c:pt>
                <c:pt idx="13">
                  <c:v>0.40787612784434124</c:v>
                </c:pt>
                <c:pt idx="14">
                  <c:v>0.46903615994315856</c:v>
                </c:pt>
                <c:pt idx="15">
                  <c:v>0.5069357207558453</c:v>
                </c:pt>
                <c:pt idx="16">
                  <c:v>0.6169157717548861</c:v>
                </c:pt>
                <c:pt idx="17">
                  <c:v>0.6630593354834595</c:v>
                </c:pt>
                <c:pt idx="18">
                  <c:v>0.6883164650806959</c:v>
                </c:pt>
                <c:pt idx="19">
                  <c:v>0.7126786972168159</c:v>
                </c:pt>
                <c:pt idx="20">
                  <c:v>0.728483502044339</c:v>
                </c:pt>
                <c:pt idx="21">
                  <c:v>0.735312616869107</c:v>
                </c:pt>
                <c:pt idx="22">
                  <c:v>0.7363942223732274</c:v>
                </c:pt>
                <c:pt idx="23">
                  <c:v>0.7343675567332619</c:v>
                </c:pt>
                <c:pt idx="24">
                  <c:v>0.7311238187685729</c:v>
                </c:pt>
                <c:pt idx="25">
                  <c:v>0.7297894245828442</c:v>
                </c:pt>
              </c:numCache>
            </c:numRef>
          </c:val>
          <c:smooth val="0"/>
        </c:ser>
        <c:marker val="1"/>
        <c:axId val="33993300"/>
        <c:axId val="37504245"/>
      </c:lineChart>
      <c:catAx>
        <c:axId val="3399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fait de prendre en compte les revenus du capital hérité augmente la part de l'héritage; la définition PPVR (revenus capitalisés dans la limite du patrimoine présent) limite cet effet.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4245"/>
        <c:crossesAt val="0"/>
        <c:auto val="1"/>
        <c:lblOffset val="100"/>
        <c:tickLblSkip val="2"/>
        <c:tickMarkSkip val="2"/>
        <c:noMultiLvlLbl val="0"/>
      </c:catAx>
      <c:valAx>
        <c:axId val="37504245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3300"/>
        <c:crossesAt val="1"/>
        <c:crossBetween val="midCat"/>
        <c:dispUnits/>
        <c:majorUnit val="0.5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8625"/>
          <c:y val="0.1385"/>
          <c:w val="0.332"/>
          <c:h val="0.339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S11.4. La part des patrimoines hérités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dans le patrimoine total, France 1850-2100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(2010-2100: g=1,0%, r=5,0%)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25"/>
          <c:w val="0.958"/>
          <c:h val="0.81825"/>
        </c:manualLayout>
      </c:layout>
      <c:lineChart>
        <c:grouping val="standard"/>
        <c:varyColors val="0"/>
        <c:ser>
          <c:idx val="0"/>
          <c:order val="0"/>
          <c:tx>
            <c:v>Patrimoines hérités partiellement capitalisés (définition PPVR)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'TS11.2'!$I$9:$I$34</c:f>
              <c:numCache>
                <c:ptCount val="26"/>
                <c:pt idx="0">
                  <c:v>0.8535917962610051</c:v>
                </c:pt>
                <c:pt idx="1">
                  <c:v>0.8421837378634952</c:v>
                </c:pt>
                <c:pt idx="2">
                  <c:v>0.8575550128992254</c:v>
                </c:pt>
                <c:pt idx="3">
                  <c:v>0.8794820762399838</c:v>
                </c:pt>
                <c:pt idx="4">
                  <c:v>0.8781906036226774</c:v>
                </c:pt>
                <c:pt idx="5">
                  <c:v>0.8905956429930736</c:v>
                </c:pt>
                <c:pt idx="6">
                  <c:v>0.8945967105026081</c:v>
                </c:pt>
                <c:pt idx="7">
                  <c:v>0.7844453602151304</c:v>
                </c:pt>
                <c:pt idx="8">
                  <c:v>0.5920581185985256</c:v>
                </c:pt>
                <c:pt idx="9">
                  <c:v>0.6378400269665271</c:v>
                </c:pt>
                <c:pt idx="10">
                  <c:v>0.5720639114914258</c:v>
                </c:pt>
                <c:pt idx="11">
                  <c:v>0.4710509957076446</c:v>
                </c:pt>
                <c:pt idx="12">
                  <c:v>0.443171301062814</c:v>
                </c:pt>
                <c:pt idx="13">
                  <c:v>0.4690575470209924</c:v>
                </c:pt>
                <c:pt idx="14">
                  <c:v>0.5393915839346323</c:v>
                </c:pt>
                <c:pt idx="15">
                  <c:v>0.582976078869222</c:v>
                </c:pt>
                <c:pt idx="16">
                  <c:v>0.6673458644585775</c:v>
                </c:pt>
                <c:pt idx="17">
                  <c:v>0.738212707212522</c:v>
                </c:pt>
                <c:pt idx="18">
                  <c:v>0.7799348969341026</c:v>
                </c:pt>
                <c:pt idx="19">
                  <c:v>0.8248069236676883</c:v>
                </c:pt>
                <c:pt idx="20">
                  <c:v>0.8616284243991104</c:v>
                </c:pt>
                <c:pt idx="21">
                  <c:v>0.8870561859205597</c:v>
                </c:pt>
                <c:pt idx="22">
                  <c:v>0.9028993195463259</c:v>
                </c:pt>
                <c:pt idx="23">
                  <c:v>0.9113144104779574</c:v>
                </c:pt>
                <c:pt idx="24">
                  <c:v>0.9156709027380293</c:v>
                </c:pt>
                <c:pt idx="25">
                  <c:v>0.9113144104779574</c:v>
                </c:pt>
              </c:numCache>
            </c:numRef>
          </c:val>
          <c:smooth val="0"/>
        </c:ser>
        <c:ser>
          <c:idx val="2"/>
          <c:order val="1"/>
          <c:tx>
            <c:v>Patrimoines hérités non capitalisés (définition Modigliani)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'TS11.2'!$C$9:$C$34</c:f>
              <c:numCache>
                <c:ptCount val="26"/>
                <c:pt idx="0">
                  <c:v>0.7759925420554591</c:v>
                </c:pt>
                <c:pt idx="1">
                  <c:v>0.7656215798759046</c:v>
                </c:pt>
                <c:pt idx="2">
                  <c:v>0.779595466272023</c:v>
                </c:pt>
                <c:pt idx="3">
                  <c:v>0.799529160218167</c:v>
                </c:pt>
                <c:pt idx="4">
                  <c:v>0.798355094202434</c:v>
                </c:pt>
                <c:pt idx="5">
                  <c:v>0.8096324027209759</c:v>
                </c:pt>
                <c:pt idx="6">
                  <c:v>0.8283302875024149</c:v>
                </c:pt>
                <c:pt idx="7">
                  <c:v>0.68212640018707</c:v>
                </c:pt>
                <c:pt idx="8">
                  <c:v>0.5148331466074136</c:v>
                </c:pt>
                <c:pt idx="9">
                  <c:v>0.5798545699695701</c:v>
                </c:pt>
                <c:pt idx="10">
                  <c:v>0.5200581013558415</c:v>
                </c:pt>
                <c:pt idx="11">
                  <c:v>0.40960956148490835</c:v>
                </c:pt>
                <c:pt idx="12">
                  <c:v>0.3853663487502731</c:v>
                </c:pt>
                <c:pt idx="13">
                  <c:v>0.40787612784434124</c:v>
                </c:pt>
                <c:pt idx="14">
                  <c:v>0.46903615994315856</c:v>
                </c:pt>
                <c:pt idx="15">
                  <c:v>0.5069357207558453</c:v>
                </c:pt>
                <c:pt idx="16">
                  <c:v>0.6179128374616457</c:v>
                </c:pt>
                <c:pt idx="17">
                  <c:v>0.6711024611022927</c:v>
                </c:pt>
                <c:pt idx="18">
                  <c:v>0.7090317244855477</c:v>
                </c:pt>
                <c:pt idx="19">
                  <c:v>0.7498244760615347</c:v>
                </c:pt>
                <c:pt idx="20">
                  <c:v>0.7832985676355548</c:v>
                </c:pt>
                <c:pt idx="21">
                  <c:v>0.806414714473236</c:v>
                </c:pt>
                <c:pt idx="22">
                  <c:v>0.8208175632239325</c:v>
                </c:pt>
                <c:pt idx="23">
                  <c:v>0.8284676458890521</c:v>
                </c:pt>
                <c:pt idx="24">
                  <c:v>0.8324280933982084</c:v>
                </c:pt>
                <c:pt idx="25">
                  <c:v>0.8284676458890521</c:v>
                </c:pt>
              </c:numCache>
            </c:numRef>
          </c:val>
          <c:smooth val="0"/>
        </c:ser>
        <c:marker val="1"/>
        <c:axId val="1993886"/>
        <c:axId val="17944975"/>
      </c:lineChart>
      <c:catAx>
        <c:axId val="199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fait de prendre en compte les revenus du capital hérité augmente la part de l'héritage; la définition PPVR (revenus capitalisés dans la limite du patrimoine présent) limite cet effet.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44975"/>
        <c:crossesAt val="0"/>
        <c:auto val="1"/>
        <c:lblOffset val="100"/>
        <c:tickLblSkip val="2"/>
        <c:tickMarkSkip val="2"/>
        <c:noMultiLvlLbl val="0"/>
      </c:catAx>
      <c:valAx>
        <c:axId val="17944975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886"/>
        <c:crossesAt val="1"/>
        <c:crossBetween val="midCat"/>
        <c:dispUnits/>
        <c:majorUnit val="0.1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275"/>
          <c:y val="0.148"/>
          <c:w val="0.2852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S11.5. La part des patrimoines hérités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dans le patrimoine total, France 1850-2100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(2010-2100: g=1,0%, r=5,0%)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25"/>
          <c:w val="0.958"/>
          <c:h val="0.81825"/>
        </c:manualLayout>
      </c:layout>
      <c:lineChart>
        <c:grouping val="standard"/>
        <c:varyColors val="0"/>
        <c:ser>
          <c:idx val="0"/>
          <c:order val="0"/>
          <c:tx>
            <c:v>Patrimoines hérités capitalisés (KS1) (Kotlikoff-Summers, r=3%, 30yrs)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'TS11.2'!$E$9:$E$34</c:f>
              <c:numCache>
                <c:ptCount val="26"/>
                <c:pt idx="0">
                  <c:v>1.8835375752542791</c:v>
                </c:pt>
                <c:pt idx="1">
                  <c:v>1.8583645279657193</c:v>
                </c:pt>
                <c:pt idx="2">
                  <c:v>1.892282817991685</c:v>
                </c:pt>
                <c:pt idx="3">
                  <c:v>1.9406671252193408</c:v>
                </c:pt>
                <c:pt idx="4">
                  <c:v>1.937817358840653</c:v>
                </c:pt>
                <c:pt idx="5">
                  <c:v>1.9651903465837373</c:v>
                </c:pt>
                <c:pt idx="6">
                  <c:v>2.0105750206043522</c:v>
                </c:pt>
                <c:pt idx="7">
                  <c:v>1.655699811781774</c:v>
                </c:pt>
                <c:pt idx="8">
                  <c:v>1.2496351756846589</c:v>
                </c:pt>
                <c:pt idx="9">
                  <c:v>1.4074592364349559</c:v>
                </c:pt>
                <c:pt idx="10">
                  <c:v>1.262317512259182</c:v>
                </c:pt>
                <c:pt idx="11">
                  <c:v>0.9942299164327713</c:v>
                </c:pt>
                <c:pt idx="12">
                  <c:v>0.9353852759809239</c:v>
                </c:pt>
                <c:pt idx="13">
                  <c:v>0.990022418010725</c:v>
                </c:pt>
                <c:pt idx="14">
                  <c:v>1.1384738686609392</c:v>
                </c:pt>
                <c:pt idx="15">
                  <c:v>1.230466050296144</c:v>
                </c:pt>
                <c:pt idx="16">
                  <c:v>1.4998366408369683</c:v>
                </c:pt>
                <c:pt idx="17">
                  <c:v>1.6289418181566129</c:v>
                </c:pt>
                <c:pt idx="18">
                  <c:v>1.7210060957266562</c:v>
                </c:pt>
                <c:pt idx="19">
                  <c:v>1.820020810723612</c:v>
                </c:pt>
                <c:pt idx="20">
                  <c:v>1.9012712169583972</c:v>
                </c:pt>
                <c:pt idx="21">
                  <c:v>1.95738017265601</c:v>
                </c:pt>
                <c:pt idx="22">
                  <c:v>1.9923396669067968</c:v>
                </c:pt>
                <c:pt idx="23">
                  <c:v>2.01090842546134</c:v>
                </c:pt>
                <c:pt idx="24">
                  <c:v>2.020521471069432</c:v>
                </c:pt>
                <c:pt idx="25">
                  <c:v>2.01090842546134</c:v>
                </c:pt>
              </c:numCache>
            </c:numRef>
          </c:val>
          <c:smooth val="0"/>
        </c:ser>
        <c:ser>
          <c:idx val="2"/>
          <c:order val="1"/>
          <c:tx>
            <c:v>Patrimoines hérités partiellement capitalisés (définition PPVR)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'TS11.2'!$I$9:$I$34</c:f>
              <c:numCache>
                <c:ptCount val="26"/>
                <c:pt idx="0">
                  <c:v>0.8535917962610051</c:v>
                </c:pt>
                <c:pt idx="1">
                  <c:v>0.8421837378634952</c:v>
                </c:pt>
                <c:pt idx="2">
                  <c:v>0.8575550128992254</c:v>
                </c:pt>
                <c:pt idx="3">
                  <c:v>0.8794820762399838</c:v>
                </c:pt>
                <c:pt idx="4">
                  <c:v>0.8781906036226774</c:v>
                </c:pt>
                <c:pt idx="5">
                  <c:v>0.8905956429930736</c:v>
                </c:pt>
                <c:pt idx="6">
                  <c:v>0.8945967105026081</c:v>
                </c:pt>
                <c:pt idx="7">
                  <c:v>0.7844453602151304</c:v>
                </c:pt>
                <c:pt idx="8">
                  <c:v>0.5920581185985256</c:v>
                </c:pt>
                <c:pt idx="9">
                  <c:v>0.6378400269665271</c:v>
                </c:pt>
                <c:pt idx="10">
                  <c:v>0.5720639114914258</c:v>
                </c:pt>
                <c:pt idx="11">
                  <c:v>0.4710509957076446</c:v>
                </c:pt>
                <c:pt idx="12">
                  <c:v>0.443171301062814</c:v>
                </c:pt>
                <c:pt idx="13">
                  <c:v>0.4690575470209924</c:v>
                </c:pt>
                <c:pt idx="14">
                  <c:v>0.5393915839346323</c:v>
                </c:pt>
                <c:pt idx="15">
                  <c:v>0.582976078869222</c:v>
                </c:pt>
                <c:pt idx="16">
                  <c:v>0.6673458644585775</c:v>
                </c:pt>
                <c:pt idx="17">
                  <c:v>0.738212707212522</c:v>
                </c:pt>
                <c:pt idx="18">
                  <c:v>0.7799348969341026</c:v>
                </c:pt>
                <c:pt idx="19">
                  <c:v>0.8248069236676883</c:v>
                </c:pt>
                <c:pt idx="20">
                  <c:v>0.8616284243991104</c:v>
                </c:pt>
                <c:pt idx="21">
                  <c:v>0.8870561859205597</c:v>
                </c:pt>
                <c:pt idx="22">
                  <c:v>0.9028993195463259</c:v>
                </c:pt>
                <c:pt idx="23">
                  <c:v>0.9113144104779574</c:v>
                </c:pt>
                <c:pt idx="24">
                  <c:v>0.9156709027380293</c:v>
                </c:pt>
                <c:pt idx="25">
                  <c:v>0.9113144104779574</c:v>
                </c:pt>
              </c:numCache>
            </c:numRef>
          </c:val>
          <c:smooth val="0"/>
        </c:ser>
        <c:ser>
          <c:idx val="3"/>
          <c:order val="2"/>
          <c:tx>
            <c:v>Patrilmoines hérités non recapitalisés (définition Modgliani)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'TS11.2'!$C$9:$C$34</c:f>
              <c:numCache>
                <c:ptCount val="26"/>
                <c:pt idx="0">
                  <c:v>0.7759925420554591</c:v>
                </c:pt>
                <c:pt idx="1">
                  <c:v>0.7656215798759046</c:v>
                </c:pt>
                <c:pt idx="2">
                  <c:v>0.779595466272023</c:v>
                </c:pt>
                <c:pt idx="3">
                  <c:v>0.799529160218167</c:v>
                </c:pt>
                <c:pt idx="4">
                  <c:v>0.798355094202434</c:v>
                </c:pt>
                <c:pt idx="5">
                  <c:v>0.8096324027209759</c:v>
                </c:pt>
                <c:pt idx="6">
                  <c:v>0.8283302875024149</c:v>
                </c:pt>
                <c:pt idx="7">
                  <c:v>0.68212640018707</c:v>
                </c:pt>
                <c:pt idx="8">
                  <c:v>0.5148331466074136</c:v>
                </c:pt>
                <c:pt idx="9">
                  <c:v>0.5798545699695701</c:v>
                </c:pt>
                <c:pt idx="10">
                  <c:v>0.5200581013558415</c:v>
                </c:pt>
                <c:pt idx="11">
                  <c:v>0.40960956148490835</c:v>
                </c:pt>
                <c:pt idx="12">
                  <c:v>0.3853663487502731</c:v>
                </c:pt>
                <c:pt idx="13">
                  <c:v>0.40787612784434124</c:v>
                </c:pt>
                <c:pt idx="14">
                  <c:v>0.46903615994315856</c:v>
                </c:pt>
                <c:pt idx="15">
                  <c:v>0.5069357207558453</c:v>
                </c:pt>
                <c:pt idx="16">
                  <c:v>0.6179128374616457</c:v>
                </c:pt>
                <c:pt idx="17">
                  <c:v>0.6711024611022927</c:v>
                </c:pt>
                <c:pt idx="18">
                  <c:v>0.7090317244855477</c:v>
                </c:pt>
                <c:pt idx="19">
                  <c:v>0.7498244760615347</c:v>
                </c:pt>
                <c:pt idx="20">
                  <c:v>0.7832985676355548</c:v>
                </c:pt>
                <c:pt idx="21">
                  <c:v>0.806414714473236</c:v>
                </c:pt>
                <c:pt idx="22">
                  <c:v>0.8208175632239325</c:v>
                </c:pt>
                <c:pt idx="23">
                  <c:v>0.8284676458890521</c:v>
                </c:pt>
                <c:pt idx="24">
                  <c:v>0.8324280933982084</c:v>
                </c:pt>
                <c:pt idx="25">
                  <c:v>0.8284676458890521</c:v>
                </c:pt>
              </c:numCache>
            </c:numRef>
          </c:val>
          <c:smooth val="0"/>
        </c:ser>
        <c:marker val="1"/>
        <c:axId val="27287048"/>
        <c:axId val="44256841"/>
      </c:lineChart>
      <c:catAx>
        <c:axId val="27287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fait de prendre en compte les revenus du capital hérité augmente la part de l'héritage; la définition PPVR (revenus capitalisés dans la limite du patrimoine présent) limite cet effet.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56841"/>
        <c:crossesAt val="0"/>
        <c:auto val="1"/>
        <c:lblOffset val="100"/>
        <c:tickLblSkip val="2"/>
        <c:tickMarkSkip val="2"/>
        <c:noMultiLvlLbl val="0"/>
      </c:catAx>
      <c:valAx>
        <c:axId val="44256841"/>
        <c:scaling>
          <c:orientation val="minMax"/>
          <c:max val="2.6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87048"/>
        <c:crossesAt val="1"/>
        <c:crossBetween val="midCat"/>
        <c:dispUnits/>
        <c:majorUnit val="0.2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85"/>
          <c:y val="0.13575"/>
          <c:w val="0.3145"/>
          <c:h val="0.28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S11.6. La part des patrimoines hérités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dans le patrimoine total, France 1850-2100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(2010-2100: g=1,0%, r=5,0%)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25"/>
          <c:w val="0.958"/>
          <c:h val="0.81825"/>
        </c:manualLayout>
      </c:layout>
      <c:lineChart>
        <c:grouping val="standard"/>
        <c:varyColors val="0"/>
        <c:ser>
          <c:idx val="1"/>
          <c:order val="0"/>
          <c:tx>
            <c:v>Patrimoines hérités capitalisés (KS1) (Kotlikoff-Summers, r observé)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'TS11.2'!$G$9:$G$34</c:f>
              <c:numCache>
                <c:ptCount val="26"/>
                <c:pt idx="0">
                  <c:v>2.85</c:v>
                </c:pt>
                <c:pt idx="1">
                  <c:v>3.23</c:v>
                </c:pt>
                <c:pt idx="2">
                  <c:v>3.26</c:v>
                </c:pt>
                <c:pt idx="3">
                  <c:v>3.03</c:v>
                </c:pt>
                <c:pt idx="4">
                  <c:v>3.06</c:v>
                </c:pt>
                <c:pt idx="5">
                  <c:v>3.17</c:v>
                </c:pt>
                <c:pt idx="6">
                  <c:v>3.27</c:v>
                </c:pt>
                <c:pt idx="7">
                  <c:v>2.77</c:v>
                </c:pt>
                <c:pt idx="8">
                  <c:v>2.72</c:v>
                </c:pt>
                <c:pt idx="9">
                  <c:v>2.7</c:v>
                </c:pt>
                <c:pt idx="10">
                  <c:v>2.36</c:v>
                </c:pt>
                <c:pt idx="11">
                  <c:v>1.94</c:v>
                </c:pt>
                <c:pt idx="12">
                  <c:v>1.59</c:v>
                </c:pt>
                <c:pt idx="13">
                  <c:v>1.3</c:v>
                </c:pt>
                <c:pt idx="14">
                  <c:v>1.35</c:v>
                </c:pt>
                <c:pt idx="15">
                  <c:v>1.35</c:v>
                </c:pt>
                <c:pt idx="16">
                  <c:v>1.6170000000000002</c:v>
                </c:pt>
                <c:pt idx="17">
                  <c:v>1.85</c:v>
                </c:pt>
                <c:pt idx="18">
                  <c:v>2.17</c:v>
                </c:pt>
                <c:pt idx="19">
                  <c:v>2.49</c:v>
                </c:pt>
                <c:pt idx="20">
                  <c:v>2.74</c:v>
                </c:pt>
                <c:pt idx="21">
                  <c:v>2.85</c:v>
                </c:pt>
                <c:pt idx="22">
                  <c:v>2.87</c:v>
                </c:pt>
                <c:pt idx="23">
                  <c:v>2.87</c:v>
                </c:pt>
                <c:pt idx="24">
                  <c:v>2.89</c:v>
                </c:pt>
                <c:pt idx="25">
                  <c:v>2.89</c:v>
                </c:pt>
              </c:numCache>
            </c:numRef>
          </c:val>
          <c:smooth val="0"/>
        </c:ser>
        <c:ser>
          <c:idx val="0"/>
          <c:order val="1"/>
          <c:tx>
            <c:v>Patrimoines hérités capitalisés (KS2) (Kotlikoff-Summers, r=3%, 30yrs)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'TS11.2'!$E$9:$E$34</c:f>
              <c:numCache>
                <c:ptCount val="26"/>
                <c:pt idx="0">
                  <c:v>1.8835375752542791</c:v>
                </c:pt>
                <c:pt idx="1">
                  <c:v>1.8583645279657193</c:v>
                </c:pt>
                <c:pt idx="2">
                  <c:v>1.892282817991685</c:v>
                </c:pt>
                <c:pt idx="3">
                  <c:v>1.9406671252193408</c:v>
                </c:pt>
                <c:pt idx="4">
                  <c:v>1.937817358840653</c:v>
                </c:pt>
                <c:pt idx="5">
                  <c:v>1.9651903465837373</c:v>
                </c:pt>
                <c:pt idx="6">
                  <c:v>2.0105750206043522</c:v>
                </c:pt>
                <c:pt idx="7">
                  <c:v>1.655699811781774</c:v>
                </c:pt>
                <c:pt idx="8">
                  <c:v>1.2496351756846589</c:v>
                </c:pt>
                <c:pt idx="9">
                  <c:v>1.4074592364349559</c:v>
                </c:pt>
                <c:pt idx="10">
                  <c:v>1.262317512259182</c:v>
                </c:pt>
                <c:pt idx="11">
                  <c:v>0.9942299164327713</c:v>
                </c:pt>
                <c:pt idx="12">
                  <c:v>0.9353852759809239</c:v>
                </c:pt>
                <c:pt idx="13">
                  <c:v>0.990022418010725</c:v>
                </c:pt>
                <c:pt idx="14">
                  <c:v>1.1384738686609392</c:v>
                </c:pt>
                <c:pt idx="15">
                  <c:v>1.230466050296144</c:v>
                </c:pt>
                <c:pt idx="16">
                  <c:v>1.4998366408369683</c:v>
                </c:pt>
                <c:pt idx="17">
                  <c:v>1.6289418181566129</c:v>
                </c:pt>
                <c:pt idx="18">
                  <c:v>1.7210060957266562</c:v>
                </c:pt>
                <c:pt idx="19">
                  <c:v>1.820020810723612</c:v>
                </c:pt>
                <c:pt idx="20">
                  <c:v>1.9012712169583972</c:v>
                </c:pt>
                <c:pt idx="21">
                  <c:v>1.95738017265601</c:v>
                </c:pt>
                <c:pt idx="22">
                  <c:v>1.9923396669067968</c:v>
                </c:pt>
                <c:pt idx="23">
                  <c:v>2.01090842546134</c:v>
                </c:pt>
                <c:pt idx="24">
                  <c:v>2.020521471069432</c:v>
                </c:pt>
                <c:pt idx="25">
                  <c:v>2.01090842546134</c:v>
                </c:pt>
              </c:numCache>
            </c:numRef>
          </c:val>
          <c:smooth val="0"/>
        </c:ser>
        <c:ser>
          <c:idx val="2"/>
          <c:order val="2"/>
          <c:tx>
            <c:v>Patrimoines hérités partiellement capitalisés (définition PPVR)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'TS11.2'!$I$9:$I$34</c:f>
              <c:numCache>
                <c:ptCount val="26"/>
                <c:pt idx="0">
                  <c:v>0.8535917962610051</c:v>
                </c:pt>
                <c:pt idx="1">
                  <c:v>0.8421837378634952</c:v>
                </c:pt>
                <c:pt idx="2">
                  <c:v>0.8575550128992254</c:v>
                </c:pt>
                <c:pt idx="3">
                  <c:v>0.8794820762399838</c:v>
                </c:pt>
                <c:pt idx="4">
                  <c:v>0.8781906036226774</c:v>
                </c:pt>
                <c:pt idx="5">
                  <c:v>0.8905956429930736</c:v>
                </c:pt>
                <c:pt idx="6">
                  <c:v>0.8945967105026081</c:v>
                </c:pt>
                <c:pt idx="7">
                  <c:v>0.7844453602151304</c:v>
                </c:pt>
                <c:pt idx="8">
                  <c:v>0.5920581185985256</c:v>
                </c:pt>
                <c:pt idx="9">
                  <c:v>0.6378400269665271</c:v>
                </c:pt>
                <c:pt idx="10">
                  <c:v>0.5720639114914258</c:v>
                </c:pt>
                <c:pt idx="11">
                  <c:v>0.4710509957076446</c:v>
                </c:pt>
                <c:pt idx="12">
                  <c:v>0.443171301062814</c:v>
                </c:pt>
                <c:pt idx="13">
                  <c:v>0.4690575470209924</c:v>
                </c:pt>
                <c:pt idx="14">
                  <c:v>0.5393915839346323</c:v>
                </c:pt>
                <c:pt idx="15">
                  <c:v>0.582976078869222</c:v>
                </c:pt>
                <c:pt idx="16">
                  <c:v>0.6673458644585775</c:v>
                </c:pt>
                <c:pt idx="17">
                  <c:v>0.738212707212522</c:v>
                </c:pt>
                <c:pt idx="18">
                  <c:v>0.7799348969341026</c:v>
                </c:pt>
                <c:pt idx="19">
                  <c:v>0.8248069236676883</c:v>
                </c:pt>
                <c:pt idx="20">
                  <c:v>0.8616284243991104</c:v>
                </c:pt>
                <c:pt idx="21">
                  <c:v>0.8870561859205597</c:v>
                </c:pt>
                <c:pt idx="22">
                  <c:v>0.9028993195463259</c:v>
                </c:pt>
                <c:pt idx="23">
                  <c:v>0.9113144104779574</c:v>
                </c:pt>
                <c:pt idx="24">
                  <c:v>0.9156709027380293</c:v>
                </c:pt>
                <c:pt idx="25">
                  <c:v>0.9113144104779574</c:v>
                </c:pt>
              </c:numCache>
            </c:numRef>
          </c:val>
          <c:smooth val="0"/>
        </c:ser>
        <c:ser>
          <c:idx val="3"/>
          <c:order val="3"/>
          <c:tx>
            <c:v>Patrilmoines hérités non recapitalisés (Modgliani)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'TS11.2'!$C$9:$C$34</c:f>
              <c:numCache>
                <c:ptCount val="26"/>
                <c:pt idx="0">
                  <c:v>0.7759925420554591</c:v>
                </c:pt>
                <c:pt idx="1">
                  <c:v>0.7656215798759046</c:v>
                </c:pt>
                <c:pt idx="2">
                  <c:v>0.779595466272023</c:v>
                </c:pt>
                <c:pt idx="3">
                  <c:v>0.799529160218167</c:v>
                </c:pt>
                <c:pt idx="4">
                  <c:v>0.798355094202434</c:v>
                </c:pt>
                <c:pt idx="5">
                  <c:v>0.8096324027209759</c:v>
                </c:pt>
                <c:pt idx="6">
                  <c:v>0.8283302875024149</c:v>
                </c:pt>
                <c:pt idx="7">
                  <c:v>0.68212640018707</c:v>
                </c:pt>
                <c:pt idx="8">
                  <c:v>0.5148331466074136</c:v>
                </c:pt>
                <c:pt idx="9">
                  <c:v>0.5798545699695701</c:v>
                </c:pt>
                <c:pt idx="10">
                  <c:v>0.5200581013558415</c:v>
                </c:pt>
                <c:pt idx="11">
                  <c:v>0.40960956148490835</c:v>
                </c:pt>
                <c:pt idx="12">
                  <c:v>0.3853663487502731</c:v>
                </c:pt>
                <c:pt idx="13">
                  <c:v>0.40787612784434124</c:v>
                </c:pt>
                <c:pt idx="14">
                  <c:v>0.46903615994315856</c:v>
                </c:pt>
                <c:pt idx="15">
                  <c:v>0.5069357207558453</c:v>
                </c:pt>
                <c:pt idx="16">
                  <c:v>0.6179128374616457</c:v>
                </c:pt>
                <c:pt idx="17">
                  <c:v>0.6711024611022927</c:v>
                </c:pt>
                <c:pt idx="18">
                  <c:v>0.7090317244855477</c:v>
                </c:pt>
                <c:pt idx="19">
                  <c:v>0.7498244760615347</c:v>
                </c:pt>
                <c:pt idx="20">
                  <c:v>0.7832985676355548</c:v>
                </c:pt>
                <c:pt idx="21">
                  <c:v>0.806414714473236</c:v>
                </c:pt>
                <c:pt idx="22">
                  <c:v>0.8208175632239325</c:v>
                </c:pt>
                <c:pt idx="23">
                  <c:v>0.8284676458890521</c:v>
                </c:pt>
                <c:pt idx="24">
                  <c:v>0.8324280933982084</c:v>
                </c:pt>
                <c:pt idx="25">
                  <c:v>0.8284676458890521</c:v>
                </c:pt>
              </c:numCache>
            </c:numRef>
          </c:val>
          <c:smooth val="0"/>
        </c:ser>
        <c:marker val="1"/>
        <c:axId val="62767250"/>
        <c:axId val="28034339"/>
      </c:lineChart>
      <c:catAx>
        <c:axId val="6276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fait de prendre en compte les revenus du capital hérité augmente la part de l'héritage; la définition PPVR (revenus capitalisés dans la limite du patrimoine présent) limite cet effet.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4339"/>
        <c:crossesAt val="0"/>
        <c:auto val="1"/>
        <c:lblOffset val="100"/>
        <c:tickLblSkip val="2"/>
        <c:tickMarkSkip val="2"/>
        <c:noMultiLvlLbl val="0"/>
      </c:catAx>
      <c:valAx>
        <c:axId val="28034339"/>
        <c:scaling>
          <c:orientation val="minMax"/>
          <c:max val="4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7250"/>
        <c:crossesAt val="1"/>
        <c:crossBetween val="midCat"/>
        <c:dispUnits/>
        <c:majorUnit val="0.5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875"/>
          <c:y val="0.137"/>
          <c:w val="0.56875"/>
          <c:h val="0.21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S11.7. La part des patrimoines hérités 
dans le patrimoine total, Paris 1872-1937 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25"/>
          <c:w val="0.958"/>
          <c:h val="0.81825"/>
        </c:manualLayout>
      </c:layout>
      <c:lineChart>
        <c:grouping val="standard"/>
        <c:varyColors val="0"/>
        <c:ser>
          <c:idx val="0"/>
          <c:order val="0"/>
          <c:tx>
            <c:v>Patrimoines hérités capitalisés (KS1) (Kotlikoff-Summers, r=3%, 30yrs)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'TS11.2'!$N$9:$N$15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'TS11.2'!$P$9:$P$15</c:f>
              <c:numCache>
                <c:ptCount val="7"/>
                <c:pt idx="0">
                  <c:v>1.29975523001597</c:v>
                </c:pt>
                <c:pt idx="1">
                  <c:v>1.27643743549348</c:v>
                </c:pt>
                <c:pt idx="2">
                  <c:v>1.3663269295448799</c:v>
                </c:pt>
                <c:pt idx="3">
                  <c:v>1.3465261613546713</c:v>
                </c:pt>
                <c:pt idx="4">
                  <c:v>1.2657822547163677</c:v>
                </c:pt>
                <c:pt idx="5">
                  <c:v>1.20046239334183</c:v>
                </c:pt>
                <c:pt idx="6">
                  <c:v>1.1615193086309725</c:v>
                </c:pt>
              </c:numCache>
            </c:numRef>
          </c:val>
          <c:smooth val="0"/>
        </c:ser>
        <c:ser>
          <c:idx val="2"/>
          <c:order val="1"/>
          <c:tx>
            <c:v>Patrimoines hérités partiellement capitalisés (définition PPVR)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'TS11.2'!$N$9:$N$15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'TS11.2'!$R$9:$R$15</c:f>
              <c:numCache>
                <c:ptCount val="7"/>
                <c:pt idx="0">
                  <c:v>0.7167717756416031</c:v>
                </c:pt>
                <c:pt idx="1">
                  <c:v>0.7213000781800214</c:v>
                </c:pt>
                <c:pt idx="2">
                  <c:v>0.7379537035893659</c:v>
                </c:pt>
                <c:pt idx="3">
                  <c:v>0.7159792613598259</c:v>
                </c:pt>
                <c:pt idx="4">
                  <c:v>0.6615241262925387</c:v>
                </c:pt>
                <c:pt idx="5">
                  <c:v>0.655769416874891</c:v>
                </c:pt>
                <c:pt idx="6">
                  <c:v>0.6730260596266818</c:v>
                </c:pt>
              </c:numCache>
            </c:numRef>
          </c:val>
          <c:smooth val="0"/>
        </c:ser>
        <c:ser>
          <c:idx val="3"/>
          <c:order val="2"/>
          <c:tx>
            <c:v>Patrilmoines hérités non recapitalisés (définition Modgliani)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'TS11.2'!$N$9:$N$15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'TS11.2'!$O$9:$O$15</c:f>
              <c:numCache>
                <c:ptCount val="7"/>
                <c:pt idx="0">
                  <c:v>0.493084593474949</c:v>
                </c:pt>
                <c:pt idx="1">
                  <c:v>0.479358103275413</c:v>
                </c:pt>
                <c:pt idx="2">
                  <c:v>0.5629086041425139</c:v>
                </c:pt>
                <c:pt idx="3">
                  <c:v>0.5547509498199042</c:v>
                </c:pt>
                <c:pt idx="4">
                  <c:v>0.5214855293733347</c:v>
                </c:pt>
                <c:pt idx="5">
                  <c:v>0.4945746113536105</c:v>
                </c:pt>
                <c:pt idx="6">
                  <c:v>0.47853057607803096</c:v>
                </c:pt>
              </c:numCache>
            </c:numRef>
          </c:val>
          <c:smooth val="0"/>
        </c:ser>
        <c:marker val="1"/>
        <c:axId val="50982460"/>
        <c:axId val="56188957"/>
      </c:lineChart>
      <c:catAx>
        <c:axId val="5098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fait de prendre en compte les revenus du capital hérité augmente la part de l'héritage; la définition PPVR (revenus capitalisés dans la limite du patrimoine présent) limite cet effet.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88957"/>
        <c:crossesAt val="0"/>
        <c:auto val="1"/>
        <c:lblOffset val="100"/>
        <c:tickLblSkip val="1"/>
        <c:noMultiLvlLbl val="0"/>
      </c:catAx>
      <c:valAx>
        <c:axId val="56188957"/>
        <c:scaling>
          <c:orientation val="minMax"/>
          <c:max val="1.6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2460"/>
        <c:crossesAt val="1"/>
        <c:crossBetween val="midCat"/>
        <c:dispUnits/>
        <c:majorUnit val="0.2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95"/>
          <c:y val="0.29975"/>
          <c:w val="0.3435"/>
          <c:h val="0.24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11.2. Le taux de mortalité en France 1820-2100 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3675"/>
          <c:w val="0.95675"/>
          <c:h val="0.86025"/>
        </c:manualLayout>
      </c:layout>
      <c:lineChart>
        <c:grouping val="standard"/>
        <c:varyColors val="0"/>
        <c:ser>
          <c:idx val="0"/>
          <c:order val="0"/>
          <c:tx>
            <c:v>Taux de mortalité de la population adulte (20 ans et plus)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'TS11.1'!$A$11:$A$39</c:f>
              <c:numCache>
                <c:ptCount val="29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  <c:pt idx="20">
                  <c:v>2020</c:v>
                </c:pt>
                <c:pt idx="21">
                  <c:v>2030</c:v>
                </c:pt>
                <c:pt idx="22">
                  <c:v>2040</c:v>
                </c:pt>
                <c:pt idx="23">
                  <c:v>2050</c:v>
                </c:pt>
                <c:pt idx="24">
                  <c:v>2060</c:v>
                </c:pt>
                <c:pt idx="25">
                  <c:v>2070</c:v>
                </c:pt>
                <c:pt idx="26">
                  <c:v>2080</c:v>
                </c:pt>
                <c:pt idx="27">
                  <c:v>2090</c:v>
                </c:pt>
                <c:pt idx="28">
                  <c:v>2100</c:v>
                </c:pt>
              </c:numCache>
            </c:numRef>
          </c:cat>
          <c:val>
            <c:numRef>
              <c:f>'TS11.1'!$F$11:$F$39</c:f>
              <c:numCache>
                <c:ptCount val="29"/>
                <c:pt idx="0">
                  <c:v>0.022240744674995646</c:v>
                </c:pt>
                <c:pt idx="1">
                  <c:v>0.022083348748568016</c:v>
                </c:pt>
                <c:pt idx="2">
                  <c:v>0.02213264424778684</c:v>
                </c:pt>
                <c:pt idx="3">
                  <c:v>0.02103100074748498</c:v>
                </c:pt>
                <c:pt idx="4">
                  <c:v>0.021550260924712187</c:v>
                </c:pt>
                <c:pt idx="5">
                  <c:v>0.021725639317292766</c:v>
                </c:pt>
                <c:pt idx="6">
                  <c:v>0.021892821878877856</c:v>
                </c:pt>
                <c:pt idx="7">
                  <c:v>0.022002880248547872</c:v>
                </c:pt>
                <c:pt idx="8">
                  <c:v>0.022403370357432225</c:v>
                </c:pt>
                <c:pt idx="9">
                  <c:v>0.021313480341917327</c:v>
                </c:pt>
                <c:pt idx="10">
                  <c:v>0.020557902854581513</c:v>
                </c:pt>
                <c:pt idx="11">
                  <c:v>0.019682599002575497</c:v>
                </c:pt>
                <c:pt idx="12">
                  <c:v>0.017356242891208948</c:v>
                </c:pt>
                <c:pt idx="13">
                  <c:v>0.016313283950340242</c:v>
                </c:pt>
                <c:pt idx="14">
                  <c:v>0.015931659442654567</c:v>
                </c:pt>
                <c:pt idx="15">
                  <c:v>0.014921947188241491</c:v>
                </c:pt>
                <c:pt idx="16">
                  <c:v>0.013614787624706994</c:v>
                </c:pt>
                <c:pt idx="17">
                  <c:v>0.012291322380605218</c:v>
                </c:pt>
                <c:pt idx="18">
                  <c:v>0.01158315711641757</c:v>
                </c:pt>
                <c:pt idx="19">
                  <c:v>0.01192261305034149</c:v>
                </c:pt>
                <c:pt idx="20">
                  <c:v>0.01211967086295038</c:v>
                </c:pt>
                <c:pt idx="21">
                  <c:v>0.012657687984886503</c:v>
                </c:pt>
                <c:pt idx="22">
                  <c:v>0.013906278972444999</c:v>
                </c:pt>
                <c:pt idx="23">
                  <c:v>0.01432497218550042</c:v>
                </c:pt>
                <c:pt idx="24">
                  <c:v>0.014517755649945516</c:v>
                </c:pt>
                <c:pt idx="25">
                  <c:v>0.01434141166326448</c:v>
                </c:pt>
                <c:pt idx="26">
                  <c:v>0.014292009050276114</c:v>
                </c:pt>
                <c:pt idx="27">
                  <c:v>0.014417814300218781</c:v>
                </c:pt>
                <c:pt idx="28">
                  <c:v>0.014460925420245484</c:v>
                </c:pt>
              </c:numCache>
            </c:numRef>
          </c:val>
          <c:smooth val="0"/>
        </c:ser>
        <c:marker val="1"/>
        <c:axId val="66666226"/>
        <c:axId val="63125123"/>
      </c:lineChart>
      <c:catAx>
        <c:axId val="6666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taux de mortalité a chuté en France au cours du 20e siècle (allongement de l'espérance de vie), et devrait légèrement remonter au 21e siècle (effet baby-boom).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25123"/>
        <c:crossesAt val="0"/>
        <c:auto val="1"/>
        <c:lblOffset val="100"/>
        <c:tickLblSkip val="2"/>
        <c:tickMarkSkip val="2"/>
        <c:noMultiLvlLbl val="0"/>
      </c:catAx>
      <c:valAx>
        <c:axId val="63125123"/>
        <c:scaling>
          <c:orientation val="minMax"/>
          <c:max val="0.03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Taux de mortalité de la population adulte (en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66226"/>
        <c:crossesAt val="1"/>
        <c:crossBetween val="midCat"/>
        <c:dispUnits/>
        <c:majorUnit val="0.005"/>
        <c:minorUnit val="0.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05"/>
          <c:y val="0.209"/>
          <c:w val="0.3185"/>
          <c:h val="0.15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S11.8. La part des patrimoines hérités 
dans le patrimoine total, Paris 1872-1937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25"/>
          <c:w val="0.958"/>
          <c:h val="0.81825"/>
        </c:manualLayout>
      </c:layout>
      <c:lineChart>
        <c:grouping val="standard"/>
        <c:varyColors val="0"/>
        <c:ser>
          <c:idx val="1"/>
          <c:order val="0"/>
          <c:tx>
            <c:v>Patrimoines hérités capitalisés (KS2) (Kotlikoff-Summers, r observé)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'TS11.2'!$N$9:$N$15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'TS11.2'!$Q$9:$Q$15</c:f>
              <c:numCache>
                <c:ptCount val="7"/>
                <c:pt idx="0">
                  <c:v>3.23943</c:v>
                </c:pt>
                <c:pt idx="1">
                  <c:v>3.31322</c:v>
                </c:pt>
                <c:pt idx="2">
                  <c:v>3.476773</c:v>
                </c:pt>
                <c:pt idx="3">
                  <c:v>2.95968</c:v>
                </c:pt>
                <c:pt idx="4">
                  <c:v>3.232245</c:v>
                </c:pt>
                <c:pt idx="5">
                  <c:v>3.339559</c:v>
                </c:pt>
                <c:pt idx="6">
                  <c:v>3.222888</c:v>
                </c:pt>
              </c:numCache>
            </c:numRef>
          </c:val>
          <c:smooth val="0"/>
        </c:ser>
        <c:ser>
          <c:idx val="0"/>
          <c:order val="1"/>
          <c:tx>
            <c:v>Patrimoines hérités capitalisés (KS1) (Kotlikoff-Summers, r=3%, 30yrs)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'TS11.2'!$N$9:$N$15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'TS11.2'!$P$9:$P$15</c:f>
              <c:numCache>
                <c:ptCount val="7"/>
                <c:pt idx="0">
                  <c:v>1.29975523001597</c:v>
                </c:pt>
                <c:pt idx="1">
                  <c:v>1.27643743549348</c:v>
                </c:pt>
                <c:pt idx="2">
                  <c:v>1.3663269295448799</c:v>
                </c:pt>
                <c:pt idx="3">
                  <c:v>1.3465261613546713</c:v>
                </c:pt>
                <c:pt idx="4">
                  <c:v>1.2657822547163677</c:v>
                </c:pt>
                <c:pt idx="5">
                  <c:v>1.20046239334183</c:v>
                </c:pt>
                <c:pt idx="6">
                  <c:v>1.1615193086309725</c:v>
                </c:pt>
              </c:numCache>
            </c:numRef>
          </c:val>
          <c:smooth val="0"/>
        </c:ser>
        <c:ser>
          <c:idx val="2"/>
          <c:order val="2"/>
          <c:tx>
            <c:v>Patrimoines hérités partiellement capitalisés (définition PPVR)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'TS11.2'!$N$9:$N$15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'TS11.2'!$R$9:$R$15</c:f>
              <c:numCache>
                <c:ptCount val="7"/>
                <c:pt idx="0">
                  <c:v>0.7167717756416031</c:v>
                </c:pt>
                <c:pt idx="1">
                  <c:v>0.7213000781800214</c:v>
                </c:pt>
                <c:pt idx="2">
                  <c:v>0.7379537035893659</c:v>
                </c:pt>
                <c:pt idx="3">
                  <c:v>0.7159792613598259</c:v>
                </c:pt>
                <c:pt idx="4">
                  <c:v>0.6615241262925387</c:v>
                </c:pt>
                <c:pt idx="5">
                  <c:v>0.655769416874891</c:v>
                </c:pt>
                <c:pt idx="6">
                  <c:v>0.6730260596266818</c:v>
                </c:pt>
              </c:numCache>
            </c:numRef>
          </c:val>
          <c:smooth val="0"/>
        </c:ser>
        <c:ser>
          <c:idx val="3"/>
          <c:order val="3"/>
          <c:tx>
            <c:v>Patrilmoines hérités non recapitalisés (définition Modgliani)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'TS11.2'!$N$9:$N$15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'TS11.2'!$O$9:$O$15</c:f>
              <c:numCache>
                <c:ptCount val="7"/>
                <c:pt idx="0">
                  <c:v>0.493084593474949</c:v>
                </c:pt>
                <c:pt idx="1">
                  <c:v>0.479358103275413</c:v>
                </c:pt>
                <c:pt idx="2">
                  <c:v>0.5629086041425139</c:v>
                </c:pt>
                <c:pt idx="3">
                  <c:v>0.5547509498199042</c:v>
                </c:pt>
                <c:pt idx="4">
                  <c:v>0.5214855293733347</c:v>
                </c:pt>
                <c:pt idx="5">
                  <c:v>0.4945746113536105</c:v>
                </c:pt>
                <c:pt idx="6">
                  <c:v>0.47853057607803096</c:v>
                </c:pt>
              </c:numCache>
            </c:numRef>
          </c:val>
          <c:smooth val="0"/>
        </c:ser>
        <c:marker val="1"/>
        <c:axId val="35938566"/>
        <c:axId val="55011639"/>
      </c:lineChart>
      <c:catAx>
        <c:axId val="3593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fait de prendre en compte les revenus du capital hérité augmente la part de l'héritage; la définition PPVR (revenus capitalisés dans la limite du patrimoine présent) limite cet effet.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1639"/>
        <c:crossesAt val="0"/>
        <c:auto val="1"/>
        <c:lblOffset val="100"/>
        <c:tickLblSkip val="1"/>
        <c:noMultiLvlLbl val="0"/>
      </c:catAx>
      <c:valAx>
        <c:axId val="5501163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38566"/>
        <c:crossesAt val="1"/>
        <c:crossBetween val="midCat"/>
        <c:dispUnits/>
        <c:majorUnit val="0.5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2795"/>
          <c:w val="0.332"/>
          <c:h val="0.30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S11.9. La part de l'héritage dans les ressources totales (héritage et travail) des générations nées dans les années 1790-2030 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675"/>
          <c:w val="0.9505"/>
          <c:h val="0.8455"/>
        </c:manualLayout>
      </c:layout>
      <c:lineChart>
        <c:grouping val="standard"/>
        <c:varyColors val="0"/>
        <c:ser>
          <c:idx val="1"/>
          <c:order val="0"/>
          <c:tx>
            <c:v>Part de l'héritage dans les ressources totales moyennes en fonction de l'année de naissance (successions, donations et revenus du travail capitalisées à l'âge de 50 ans) (2010-2100: g=1,7%, r=3,0%)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'TS11.1'!$A$8:$A$32</c:f>
              <c:numCache>
                <c:ptCount val="25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  <c:pt idx="23">
                  <c:v>2020</c:v>
                </c:pt>
                <c:pt idx="24">
                  <c:v>2030</c:v>
                </c:pt>
              </c:numCache>
            </c:numRef>
          </c:cat>
          <c:val>
            <c:numRef>
              <c:f>'TS11.1'!$P$8:$P$32</c:f>
              <c:numCache>
                <c:ptCount val="25"/>
                <c:pt idx="0">
                  <c:v>0.24229771156269736</c:v>
                </c:pt>
                <c:pt idx="1">
                  <c:v>0.23438437885917449</c:v>
                </c:pt>
                <c:pt idx="2">
                  <c:v>0.25021104426622026</c:v>
                </c:pt>
                <c:pt idx="3">
                  <c:v>0.24189399939931727</c:v>
                </c:pt>
                <c:pt idx="4">
                  <c:v>0.2497168605772404</c:v>
                </c:pt>
                <c:pt idx="5">
                  <c:v>0.24403926382085928</c:v>
                </c:pt>
                <c:pt idx="6">
                  <c:v>0.2336881683031395</c:v>
                </c:pt>
                <c:pt idx="7">
                  <c:v>0.22041203826556516</c:v>
                </c:pt>
                <c:pt idx="8">
                  <c:v>0.21315735942854408</c:v>
                </c:pt>
                <c:pt idx="9">
                  <c:v>0.19495547668892554</c:v>
                </c:pt>
                <c:pt idx="10">
                  <c:v>0.1501627721217606</c:v>
                </c:pt>
                <c:pt idx="11">
                  <c:v>0.1057169092307858</c:v>
                </c:pt>
                <c:pt idx="12">
                  <c:v>0.10335365304513325</c:v>
                </c:pt>
                <c:pt idx="13">
                  <c:v>0.09705791598825049</c:v>
                </c:pt>
                <c:pt idx="14">
                  <c:v>0.11971688174774978</c:v>
                </c:pt>
                <c:pt idx="15">
                  <c:v>0.1365135829337762</c:v>
                </c:pt>
                <c:pt idx="16">
                  <c:v>0.1439906746112213</c:v>
                </c:pt>
                <c:pt idx="17">
                  <c:v>0.18134430716029593</c:v>
                </c:pt>
                <c:pt idx="18">
                  <c:v>0.2159821506283317</c:v>
                </c:pt>
                <c:pt idx="19">
                  <c:v>0.22201708449590854</c:v>
                </c:pt>
                <c:pt idx="20">
                  <c:v>0.22737779909506867</c:v>
                </c:pt>
                <c:pt idx="21">
                  <c:v>0.21959722359251663</c:v>
                </c:pt>
                <c:pt idx="22">
                  <c:v>0.22714331881862973</c:v>
                </c:pt>
                <c:pt idx="23">
                  <c:v>0.23829708224830098</c:v>
                </c:pt>
                <c:pt idx="24">
                  <c:v>0.2406174622952312</c:v>
                </c:pt>
              </c:numCache>
            </c:numRef>
          </c:val>
          <c:smooth val="0"/>
        </c:ser>
        <c:ser>
          <c:idx val="0"/>
          <c:order val="1"/>
          <c:tx>
            <c:v>2010-2100: g=1,0%, r=5,0%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'TS11.1'!$U$8:$U$32</c:f>
              <c:numCache>
                <c:ptCount val="25"/>
                <c:pt idx="16">
                  <c:v>0.1439906746112213</c:v>
                </c:pt>
                <c:pt idx="17">
                  <c:v>0.20074841075237168</c:v>
                </c:pt>
                <c:pt idx="18">
                  <c:v>0.2557691567676683</c:v>
                </c:pt>
                <c:pt idx="19">
                  <c:v>0.28388414114438393</c:v>
                </c:pt>
                <c:pt idx="20">
                  <c:v>0.31469532571939585</c:v>
                </c:pt>
                <c:pt idx="21">
                  <c:v>0.3217732338621583</c:v>
                </c:pt>
                <c:pt idx="22">
                  <c:v>0.3452600038372684</c:v>
                </c:pt>
                <c:pt idx="23">
                  <c:v>0.3716495822891014</c:v>
                </c:pt>
                <c:pt idx="24">
                  <c:v>0.3812409404720167</c:v>
                </c:pt>
              </c:numCache>
            </c:numRef>
          </c:val>
          <c:smooth val="0"/>
        </c:ser>
        <c:marker val="1"/>
        <c:axId val="25342704"/>
        <c:axId val="26757745"/>
      </c:lineChart>
      <c:catAx>
        <c:axId val="253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l'héritage représentait 25% des ressources des générations du 19e siècle, et à peine 10% pour celles nées en 1910-1920 (qui auraient dû hériter vers 1950-1960).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7745"/>
        <c:crossesAt val="0"/>
        <c:auto val="1"/>
        <c:lblOffset val="100"/>
        <c:tickLblSkip val="2"/>
        <c:tickMarkSkip val="2"/>
        <c:noMultiLvlLbl val="0"/>
      </c:catAx>
      <c:valAx>
        <c:axId val="26757745"/>
        <c:scaling>
          <c:orientation val="minMax"/>
          <c:max val="0.4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 l'héritage dans les ressources totales par génération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42704"/>
        <c:crossesAt val="1"/>
        <c:crossBetween val="midCat"/>
        <c:dispUnits/>
        <c:majorUnit val="0.04000000000000001"/>
        <c:minorUnit val="0.0032000000000000006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.13425"/>
          <c:w val="0.35275"/>
          <c:h val="0.30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S11.10. Le dilemme de Rastignac 
pour les générations nées dans les années 1790-2030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6725"/>
          <c:w val="0.9385"/>
          <c:h val="0.8545"/>
        </c:manualLayout>
      </c:layout>
      <c:lineChart>
        <c:grouping val="standard"/>
        <c:varyColors val="0"/>
        <c:ser>
          <c:idx val="1"/>
          <c:order val="0"/>
          <c:tx>
            <c:v>Niveau de vie atteint par les 1% des héritages les plus élevés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'TS11.1'!$A$8:$A$32</c:f>
              <c:numCache>
                <c:ptCount val="25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  <c:pt idx="23">
                  <c:v>2020</c:v>
                </c:pt>
                <c:pt idx="24">
                  <c:v>2030</c:v>
                </c:pt>
              </c:numCache>
            </c:numRef>
          </c:cat>
          <c:val>
            <c:numRef>
              <c:f>'TS11.1'!$R$8:$R$32</c:f>
              <c:numCache>
                <c:ptCount val="25"/>
                <c:pt idx="0">
                  <c:v>26.665973918126713</c:v>
                </c:pt>
                <c:pt idx="1">
                  <c:v>25.519451182216923</c:v>
                </c:pt>
                <c:pt idx="2">
                  <c:v>27.812496654036504</c:v>
                </c:pt>
                <c:pt idx="3">
                  <c:v>26.590566224527358</c:v>
                </c:pt>
                <c:pt idx="4">
                  <c:v>27.7384694107621</c:v>
                </c:pt>
                <c:pt idx="5">
                  <c:v>26.907203777332047</c:v>
                </c:pt>
                <c:pt idx="6">
                  <c:v>25.421226585526604</c:v>
                </c:pt>
                <c:pt idx="7">
                  <c:v>23.561769569256285</c:v>
                </c:pt>
                <c:pt idx="8">
                  <c:v>21.61031985975091</c:v>
                </c:pt>
                <c:pt idx="9">
                  <c:v>17.2946242724168</c:v>
                </c:pt>
                <c:pt idx="10">
                  <c:v>11.268299417420355</c:v>
                </c:pt>
                <c:pt idx="11">
                  <c:v>6.453921776330205</c:v>
                </c:pt>
                <c:pt idx="12">
                  <c:v>5.33826639250009</c:v>
                </c:pt>
                <c:pt idx="13">
                  <c:v>4.479563476708729</c:v>
                </c:pt>
                <c:pt idx="14">
                  <c:v>5.674773381112949</c:v>
                </c:pt>
                <c:pt idx="15">
                  <c:v>6.60188957438114</c:v>
                </c:pt>
                <c:pt idx="16">
                  <c:v>7.017280281612702</c:v>
                </c:pt>
                <c:pt idx="17">
                  <c:v>9.239071931045023</c:v>
                </c:pt>
                <c:pt idx="18">
                  <c:v>11.494251727613063</c:v>
                </c:pt>
                <c:pt idx="19">
                  <c:v>11.891777462769301</c:v>
                </c:pt>
                <c:pt idx="20">
                  <c:v>12.263457620497975</c:v>
                </c:pt>
                <c:pt idx="21">
                  <c:v>11.724862945176291</c:v>
                </c:pt>
                <c:pt idx="22">
                  <c:v>12.246826492689644</c:v>
                </c:pt>
                <c:pt idx="23">
                  <c:v>13.035809679580202</c:v>
                </c:pt>
                <c:pt idx="24">
                  <c:v>13.202473190833913</c:v>
                </c:pt>
              </c:numCache>
            </c:numRef>
          </c:val>
          <c:smooth val="0"/>
        </c:ser>
        <c:ser>
          <c:idx val="2"/>
          <c:order val="1"/>
          <c:tx>
            <c:v>2010-2100: g=1,0%, r=5,0%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'TS11.1'!$W$8:$W$32</c:f>
              <c:numCache>
                <c:ptCount val="25"/>
                <c:pt idx="16">
                  <c:v>7.017280281612702</c:v>
                </c:pt>
                <c:pt idx="17">
                  <c:v>10.485796092088624</c:v>
                </c:pt>
                <c:pt idx="18">
                  <c:v>14.361993785422545</c:v>
                </c:pt>
                <c:pt idx="19">
                  <c:v>16.52737990048206</c:v>
                </c:pt>
                <c:pt idx="20">
                  <c:v>19.139609440768833</c:v>
                </c:pt>
                <c:pt idx="21">
                  <c:v>19.773758184900732</c:v>
                </c:pt>
                <c:pt idx="22">
                  <c:v>21.980476897671807</c:v>
                </c:pt>
                <c:pt idx="23">
                  <c:v>24.651141374419787</c:v>
                </c:pt>
                <c:pt idx="24">
                  <c:v>25.67241471737292</c:v>
                </c:pt>
              </c:numCache>
            </c:numRef>
          </c:val>
          <c:smooth val="0"/>
        </c:ser>
        <c:ser>
          <c:idx val="0"/>
          <c:order val="2"/>
          <c:tx>
            <c:v>Niveau de vie atteint par les 1% des emplois les mieux payés                                                                      (En multiples du niveau de vie des 50% des emplois les moins bien payés, et en fonction de l'année de naissance)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'TS11.1'!$A$8:$A$32</c:f>
              <c:numCache>
                <c:ptCount val="25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  <c:pt idx="23">
                  <c:v>2020</c:v>
                </c:pt>
                <c:pt idx="24">
                  <c:v>2030</c:v>
                </c:pt>
              </c:numCache>
            </c:numRef>
          </c:cat>
          <c:val>
            <c:numRef>
              <c:f>'TS11.1'!$S$8:$S$32</c:f>
              <c:numCache>
                <c:ptCount val="25"/>
                <c:pt idx="0">
                  <c:v>10.517906382410423</c:v>
                </c:pt>
                <c:pt idx="1">
                  <c:v>10.45638203271806</c:v>
                </c:pt>
                <c:pt idx="2">
                  <c:v>10.579430732102786</c:v>
                </c:pt>
                <c:pt idx="3">
                  <c:v>10.333333333333334</c:v>
                </c:pt>
                <c:pt idx="4">
                  <c:v>10.825528130872236</c:v>
                </c:pt>
                <c:pt idx="5">
                  <c:v>10.661463198359268</c:v>
                </c:pt>
                <c:pt idx="6">
                  <c:v>10.258415247035813</c:v>
                </c:pt>
                <c:pt idx="7">
                  <c:v>10.381463946420538</c:v>
                </c:pt>
                <c:pt idx="8">
                  <c:v>10.39283283713755</c:v>
                </c:pt>
                <c:pt idx="9">
                  <c:v>10.122543016071218</c:v>
                </c:pt>
                <c:pt idx="10">
                  <c:v>10.916618129137714</c:v>
                </c:pt>
                <c:pt idx="11">
                  <c:v>11.46460079003113</c:v>
                </c:pt>
                <c:pt idx="12">
                  <c:v>11.348905827876688</c:v>
                </c:pt>
                <c:pt idx="13">
                  <c:v>11.34696330558193</c:v>
                </c:pt>
                <c:pt idx="14">
                  <c:v>10.700354422443754</c:v>
                </c:pt>
                <c:pt idx="15">
                  <c:v>10.184278776460932</c:v>
                </c:pt>
                <c:pt idx="16">
                  <c:v>10.563357462778317</c:v>
                </c:pt>
                <c:pt idx="17">
                  <c:v>10.86749682105</c:v>
                </c:pt>
                <c:pt idx="18">
                  <c:v>11.196001790483972</c:v>
                </c:pt>
                <c:pt idx="19">
                  <c:v>11.196001790483972</c:v>
                </c:pt>
                <c:pt idx="20">
                  <c:v>10.95315619051461</c:v>
                </c:pt>
                <c:pt idx="21">
                  <c:v>10.95315619051461</c:v>
                </c:pt>
                <c:pt idx="22">
                  <c:v>10.95315619051461</c:v>
                </c:pt>
                <c:pt idx="23">
                  <c:v>10.95315619051461</c:v>
                </c:pt>
                <c:pt idx="24">
                  <c:v>10.95315619051461</c:v>
                </c:pt>
              </c:numCache>
            </c:numRef>
          </c:val>
          <c:smooth val="0"/>
        </c:ser>
        <c:marker val="1"/>
        <c:axId val="39493114"/>
        <c:axId val="19893707"/>
      </c:lineChart>
      <c:catAx>
        <c:axId val="3949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au 19e siècle, les 1% des héritages les plus élevés permettent d'atteindre un niveau de vie beaucoup plus élevé que les 1% des emplois les mieux payés.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Sources et séries: voir piketty.pse.ens.fr/capital21c.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2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3707"/>
        <c:crossesAt val="0"/>
        <c:auto val="1"/>
        <c:lblOffset val="100"/>
        <c:tickLblSkip val="2"/>
        <c:tickMarkSkip val="2"/>
        <c:noMultiLvlLbl val="0"/>
      </c:catAx>
      <c:valAx>
        <c:axId val="19893707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Multiples du revenu des 50% des emplois les moins bien payés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93114"/>
        <c:crossesAt val="1"/>
        <c:crossBetween val="midCat"/>
        <c:dispUnits/>
        <c:majorUnit val="5"/>
        <c:minorUnit val="0.07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775"/>
          <c:y val="0.10575"/>
          <c:w val="0.473"/>
          <c:h val="0.27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S11.11. Quelle proportition d'une génération reçoit en héritage l'équivalent d'une vie de travail ? </a:t>
            </a:r>
          </a:p>
        </c:rich>
      </c:tx>
      <c:layout>
        <c:manualLayout>
          <c:xMode val="factor"/>
          <c:yMode val="factor"/>
          <c:x val="-0.00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8175"/>
          <c:w val="0.966"/>
          <c:h val="0.82575"/>
        </c:manualLayout>
      </c:layout>
      <c:lineChart>
        <c:grouping val="standard"/>
        <c:varyColors val="0"/>
        <c:ser>
          <c:idx val="1"/>
          <c:order val="0"/>
          <c:tx>
            <c:v>Part de chaque génération recevant en héritage au moins l'équivalent du revenu du travail reçu au cours d'une vie par les 50% des emplois les moins bien payés (en fonction de l'année de naissance)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'TS11.1'!$A$8:$A$32</c:f>
              <c:numCache>
                <c:ptCount val="25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  <c:pt idx="23">
                  <c:v>2020</c:v>
                </c:pt>
                <c:pt idx="24">
                  <c:v>2030</c:v>
                </c:pt>
              </c:numCache>
            </c:numRef>
          </c:cat>
          <c:val>
            <c:numRef>
              <c:f>'TS11.1'!$T$8:$T$32</c:f>
              <c:numCache>
                <c:ptCount val="25"/>
                <c:pt idx="0">
                  <c:v>0.0950627906119397</c:v>
                </c:pt>
                <c:pt idx="1">
                  <c:v>0.08996157626186074</c:v>
                </c:pt>
                <c:pt idx="2">
                  <c:v>0.10016400496201867</c:v>
                </c:pt>
                <c:pt idx="3">
                  <c:v>0.09468832575306159</c:v>
                </c:pt>
                <c:pt idx="4">
                  <c:v>0.09982904849733308</c:v>
                </c:pt>
                <c:pt idx="5">
                  <c:v>0.0961105455938417</c:v>
                </c:pt>
                <c:pt idx="6">
                  <c:v>0.08953066265894136</c:v>
                </c:pt>
                <c:pt idx="7">
                  <c:v>0.08140506796190762</c:v>
                </c:pt>
                <c:pt idx="8">
                  <c:v>0.07785016671449677</c:v>
                </c:pt>
                <c:pt idx="9">
                  <c:v>0.06852591411336702</c:v>
                </c:pt>
                <c:pt idx="10">
                  <c:v>0.04644794742402454</c:v>
                </c:pt>
                <c:pt idx="11">
                  <c:v>0.026353191939623676</c:v>
                </c:pt>
                <c:pt idx="12">
                  <c:v>0.024814461807720716</c:v>
                </c:pt>
                <c:pt idx="13">
                  <c:v>0.023116096909133976</c:v>
                </c:pt>
                <c:pt idx="14">
                  <c:v>0.03658145580270178</c:v>
                </c:pt>
                <c:pt idx="15">
                  <c:v>0.047181709370174796</c:v>
                </c:pt>
                <c:pt idx="16">
                  <c:v>0.0520093362336013</c:v>
                </c:pt>
                <c:pt idx="17">
                  <c:v>0.08213010200213881</c:v>
                </c:pt>
                <c:pt idx="18">
                  <c:v>0.11824659410696695</c:v>
                </c:pt>
                <c:pt idx="19">
                  <c:v>0.1247290631173276</c:v>
                </c:pt>
                <c:pt idx="20">
                  <c:v>0.13129437982265033</c:v>
                </c:pt>
                <c:pt idx="21">
                  <c:v>0.1218034046782122</c:v>
                </c:pt>
                <c:pt idx="22">
                  <c:v>0.1309907744714953</c:v>
                </c:pt>
                <c:pt idx="23">
                  <c:v>0.14534039710595192</c:v>
                </c:pt>
                <c:pt idx="24">
                  <c:v>0.14843769854152888</c:v>
                </c:pt>
              </c:numCache>
            </c:numRef>
          </c:val>
          <c:smooth val="0"/>
        </c:ser>
        <c:ser>
          <c:idx val="0"/>
          <c:order val="1"/>
          <c:tx>
            <c:v>2010-2100: g=1,0%, r=5,0%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'TS11.1'!$X$8:$X$32</c:f>
              <c:numCache>
                <c:ptCount val="25"/>
                <c:pt idx="16">
                  <c:v>0.0520093362336013</c:v>
                </c:pt>
                <c:pt idx="17">
                  <c:v>0.07710973501217991</c:v>
                </c:pt>
                <c:pt idx="18">
                  <c:v>0.12368815322242535</c:v>
                </c:pt>
                <c:pt idx="19">
                  <c:v>0.15215269739645004</c:v>
                </c:pt>
                <c:pt idx="20">
                  <c:v>0.18953869621719277</c:v>
                </c:pt>
                <c:pt idx="21">
                  <c:v>0.1990283453756052</c:v>
                </c:pt>
                <c:pt idx="22">
                  <c:v>0.223279389810924</c:v>
                </c:pt>
                <c:pt idx="23">
                  <c:v>0.257017916039947</c:v>
                </c:pt>
                <c:pt idx="24">
                  <c:v>0.2943303590511311</c:v>
                </c:pt>
              </c:numCache>
            </c:numRef>
          </c:val>
          <c:smooth val="0"/>
        </c:ser>
        <c:marker val="1"/>
        <c:axId val="44825636"/>
        <c:axId val="777541"/>
      </c:lineChart>
      <c:catAx>
        <c:axId val="4482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au sein des générations nées vers 1970-1980, 12%-14% des personnes reçoivent en héritage l'équivalent des revenus du travail reçus au cours de leur vie par les 50% les moins bien payés.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 : voir piketty.pse.ens.fr/capital21c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7541"/>
        <c:crossesAt val="0"/>
        <c:auto val="1"/>
        <c:lblOffset val="100"/>
        <c:tickLblSkip val="2"/>
        <c:tickMarkSkip val="2"/>
        <c:noMultiLvlLbl val="0"/>
      </c:catAx>
      <c:valAx>
        <c:axId val="777541"/>
        <c:scaling>
          <c:orientation val="minMax"/>
          <c:max val="0.320000000000000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Fraction de chaque génération concernée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5636"/>
        <c:crossesAt val="1"/>
        <c:crossBetween val="midCat"/>
        <c:dispUnits/>
        <c:majorUnit val="0.04000000000000001"/>
        <c:minorUnit val="0.0400000000000000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6"/>
          <c:y val="0.13575"/>
          <c:w val="0.5605"/>
          <c:h val="0.27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11.3. Age moyen au décès et à l'héritage, France 1820-2100 </a:t>
            </a:r>
          </a:p>
        </c:rich>
      </c:tx>
      <c:layout>
        <c:manualLayout>
          <c:xMode val="factor"/>
          <c:yMode val="factor"/>
          <c:x val="-0.009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56"/>
          <c:w val="0.953"/>
          <c:h val="0.84475"/>
        </c:manualLayout>
      </c:layout>
      <c:lineChart>
        <c:grouping val="standard"/>
        <c:varyColors val="0"/>
        <c:ser>
          <c:idx val="0"/>
          <c:order val="0"/>
          <c:tx>
            <c:v>Age moyen des décédants adultes (20 ans et plus)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'TS11.1'!$A$11:$A$39</c:f>
              <c:numCache>
                <c:ptCount val="29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  <c:pt idx="20">
                  <c:v>2020</c:v>
                </c:pt>
                <c:pt idx="21">
                  <c:v>2030</c:v>
                </c:pt>
                <c:pt idx="22">
                  <c:v>2040</c:v>
                </c:pt>
                <c:pt idx="23">
                  <c:v>2050</c:v>
                </c:pt>
                <c:pt idx="24">
                  <c:v>2060</c:v>
                </c:pt>
                <c:pt idx="25">
                  <c:v>2070</c:v>
                </c:pt>
                <c:pt idx="26">
                  <c:v>2080</c:v>
                </c:pt>
                <c:pt idx="27">
                  <c:v>2090</c:v>
                </c:pt>
                <c:pt idx="28">
                  <c:v>2100</c:v>
                </c:pt>
              </c:numCache>
            </c:numRef>
          </c:cat>
          <c:val>
            <c:numRef>
              <c:f>'TS11.1'!$G$11:$G$39</c:f>
              <c:numCache>
                <c:ptCount val="29"/>
                <c:pt idx="0">
                  <c:v>56.75203999999999</c:v>
                </c:pt>
                <c:pt idx="1">
                  <c:v>56.76591599999999</c:v>
                </c:pt>
                <c:pt idx="2">
                  <c:v>56.853713000000006</c:v>
                </c:pt>
                <c:pt idx="3">
                  <c:v>57.826382</c:v>
                </c:pt>
                <c:pt idx="4">
                  <c:v>58.75690899999999</c:v>
                </c:pt>
                <c:pt idx="5">
                  <c:v>59.573201000000005</c:v>
                </c:pt>
                <c:pt idx="6">
                  <c:v>60.12174699999999</c:v>
                </c:pt>
                <c:pt idx="7">
                  <c:v>60.568403</c:v>
                </c:pt>
                <c:pt idx="8">
                  <c:v>60.836117999999985</c:v>
                </c:pt>
                <c:pt idx="9">
                  <c:v>61.12592000000001</c:v>
                </c:pt>
                <c:pt idx="10">
                  <c:v>62.34093999999999</c:v>
                </c:pt>
                <c:pt idx="11">
                  <c:v>63.467601</c:v>
                </c:pt>
                <c:pt idx="12">
                  <c:v>66.17308</c:v>
                </c:pt>
                <c:pt idx="13">
                  <c:v>68.81581800000001</c:v>
                </c:pt>
                <c:pt idx="14">
                  <c:v>70.269301</c:v>
                </c:pt>
                <c:pt idx="15">
                  <c:v>71.388851</c:v>
                </c:pt>
                <c:pt idx="16">
                  <c:v>72.97603899999999</c:v>
                </c:pt>
                <c:pt idx="17">
                  <c:v>74.41803000000002</c:v>
                </c:pt>
                <c:pt idx="18">
                  <c:v>76.00747000000001</c:v>
                </c:pt>
                <c:pt idx="19">
                  <c:v>78.009685</c:v>
                </c:pt>
                <c:pt idx="20">
                  <c:v>79.77935800000002</c:v>
                </c:pt>
                <c:pt idx="21">
                  <c:v>81.384536</c:v>
                </c:pt>
                <c:pt idx="22">
                  <c:v>83.856236</c:v>
                </c:pt>
                <c:pt idx="23">
                  <c:v>84.68902800000001</c:v>
                </c:pt>
                <c:pt idx="24">
                  <c:v>84.906287</c:v>
                </c:pt>
                <c:pt idx="25">
                  <c:v>84.792818</c:v>
                </c:pt>
                <c:pt idx="26">
                  <c:v>84.76549500000002</c:v>
                </c:pt>
                <c:pt idx="27">
                  <c:v>84.840647</c:v>
                </c:pt>
                <c:pt idx="28">
                  <c:v>84.93488</c:v>
                </c:pt>
              </c:numCache>
            </c:numRef>
          </c:val>
          <c:smooth val="0"/>
        </c:ser>
        <c:ser>
          <c:idx val="1"/>
          <c:order val="1"/>
          <c:tx>
            <c:v>Age moyen des héritiers en ligne directe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'TS11.1'!$H$11:$H$39</c:f>
              <c:numCache>
                <c:ptCount val="29"/>
                <c:pt idx="0">
                  <c:v>25.540395</c:v>
                </c:pt>
                <c:pt idx="1">
                  <c:v>25.610978</c:v>
                </c:pt>
                <c:pt idx="2">
                  <c:v>25.72131</c:v>
                </c:pt>
                <c:pt idx="3">
                  <c:v>26.696758999999997</c:v>
                </c:pt>
                <c:pt idx="4">
                  <c:v>27.61329</c:v>
                </c:pt>
                <c:pt idx="5">
                  <c:v>28.416323</c:v>
                </c:pt>
                <c:pt idx="6">
                  <c:v>28.947235</c:v>
                </c:pt>
                <c:pt idx="7">
                  <c:v>29.383887000000005</c:v>
                </c:pt>
                <c:pt idx="8">
                  <c:v>29.647517</c:v>
                </c:pt>
                <c:pt idx="9">
                  <c:v>29.9489325</c:v>
                </c:pt>
                <c:pt idx="10">
                  <c:v>31.260555</c:v>
                </c:pt>
                <c:pt idx="11">
                  <c:v>32.393624</c:v>
                </c:pt>
                <c:pt idx="12">
                  <c:v>35.30739</c:v>
                </c:pt>
                <c:pt idx="13">
                  <c:v>38.013644000000006</c:v>
                </c:pt>
                <c:pt idx="14">
                  <c:v>39.59671</c:v>
                </c:pt>
                <c:pt idx="15">
                  <c:v>40.871994</c:v>
                </c:pt>
                <c:pt idx="16">
                  <c:v>42.69842</c:v>
                </c:pt>
                <c:pt idx="17">
                  <c:v>44.455695999999996</c:v>
                </c:pt>
                <c:pt idx="18">
                  <c:v>46.402583</c:v>
                </c:pt>
                <c:pt idx="19">
                  <c:v>48.810143000000004</c:v>
                </c:pt>
                <c:pt idx="20">
                  <c:v>50.953618000000006</c:v>
                </c:pt>
                <c:pt idx="21">
                  <c:v>52.619263000000004</c:v>
                </c:pt>
                <c:pt idx="22">
                  <c:v>54.560160999999994</c:v>
                </c:pt>
                <c:pt idx="23">
                  <c:v>54.179035999999996</c:v>
                </c:pt>
                <c:pt idx="24">
                  <c:v>53.150240999999994</c:v>
                </c:pt>
                <c:pt idx="25">
                  <c:v>52.343966</c:v>
                </c:pt>
                <c:pt idx="26">
                  <c:v>52.184799</c:v>
                </c:pt>
                <c:pt idx="27">
                  <c:v>52.25612899999999</c:v>
                </c:pt>
                <c:pt idx="28">
                  <c:v>52.35415</c:v>
                </c:pt>
              </c:numCache>
            </c:numRef>
          </c:val>
          <c:smooth val="0"/>
        </c:ser>
        <c:marker val="1"/>
        <c:axId val="31255196"/>
        <c:axId val="12861309"/>
      </c:lineChart>
      <c:catAx>
        <c:axId val="31255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l'âge moyen au décès est passé d'à peine 60 ans à près de 80 ans au cours du 20e siècle, et l'âge moyen à l'héritage est passé de 30 ans à 50 ans. 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1309"/>
        <c:crossesAt val="0"/>
        <c:auto val="1"/>
        <c:lblOffset val="100"/>
        <c:tickLblSkip val="2"/>
        <c:tickMarkSkip val="2"/>
        <c:noMultiLvlLbl val="0"/>
      </c:catAx>
      <c:valAx>
        <c:axId val="12861309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moyen en années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5196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025"/>
          <c:y val="0.133"/>
          <c:w val="0.252"/>
          <c:h val="0.20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11.4. Flux successoral et taux de mortalité, France 1820-2010 </a:t>
            </a:r>
          </a:p>
        </c:rich>
      </c:tx>
      <c:layout>
        <c:manualLayout>
          <c:xMode val="factor"/>
          <c:yMode val="factor"/>
          <c:x val="-0.0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42"/>
          <c:w val="0.9425"/>
          <c:h val="0.86575"/>
        </c:manualLayout>
      </c:layout>
      <c:lineChart>
        <c:grouping val="standard"/>
        <c:varyColors val="0"/>
        <c:ser>
          <c:idx val="1"/>
          <c:order val="0"/>
          <c:tx>
            <c:v>Flux successoral annuel en pourcentage du patrimoine privé total (taux annuel de transmission du patrimoine)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'TS11.1'!$A$11:$A$30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'TS11.1'!$K$11:$K$30</c:f>
              <c:numCache>
                <c:ptCount val="20"/>
                <c:pt idx="0">
                  <c:v>0.03702625347396665</c:v>
                </c:pt>
                <c:pt idx="1">
                  <c:v>0.03519373862667427</c:v>
                </c:pt>
                <c:pt idx="2">
                  <c:v>0.0364811460199286</c:v>
                </c:pt>
                <c:pt idx="3">
                  <c:v>0.0337796202337255</c:v>
                </c:pt>
                <c:pt idx="4">
                  <c:v>0.031942871024398634</c:v>
                </c:pt>
                <c:pt idx="5">
                  <c:v>0.03457201613708101</c:v>
                </c:pt>
                <c:pt idx="6">
                  <c:v>0.03478855974576082</c:v>
                </c:pt>
                <c:pt idx="7">
                  <c:v>0.035396762161222804</c:v>
                </c:pt>
                <c:pt idx="8">
                  <c:v>0.03571756602486691</c:v>
                </c:pt>
                <c:pt idx="9">
                  <c:v>0.0346297738172929</c:v>
                </c:pt>
                <c:pt idx="10">
                  <c:v>0.031049622922224445</c:v>
                </c:pt>
                <c:pt idx="11">
                  <c:v>0.02791965354407176</c:v>
                </c:pt>
                <c:pt idx="12">
                  <c:v>0.025943399805025004</c:v>
                </c:pt>
                <c:pt idx="13">
                  <c:v>0.02025727455641834</c:v>
                </c:pt>
                <c:pt idx="14">
                  <c:v>0.022051136418508886</c:v>
                </c:pt>
                <c:pt idx="15">
                  <c:v>0.02163272353328863</c:v>
                </c:pt>
                <c:pt idx="16">
                  <c:v>0.02112325497234052</c:v>
                </c:pt>
                <c:pt idx="17">
                  <c:v>0.023568246480563958</c:v>
                </c:pt>
                <c:pt idx="18">
                  <c:v>0.02564271491283498</c:v>
                </c:pt>
                <c:pt idx="19">
                  <c:v>0.025811342324733248</c:v>
                </c:pt>
              </c:numCache>
            </c:numRef>
          </c:val>
          <c:smooth val="0"/>
        </c:ser>
        <c:ser>
          <c:idx val="0"/>
          <c:order val="1"/>
          <c:tx>
            <c:v>Taux de mortalité de la population adulte (20 ans et plus)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'TS11.1'!$A$11:$A$30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'TS11.1'!$F$11:$F$30</c:f>
              <c:numCache>
                <c:ptCount val="20"/>
                <c:pt idx="0">
                  <c:v>0.022240744674995646</c:v>
                </c:pt>
                <c:pt idx="1">
                  <c:v>0.022083348748568016</c:v>
                </c:pt>
                <c:pt idx="2">
                  <c:v>0.02213264424778684</c:v>
                </c:pt>
                <c:pt idx="3">
                  <c:v>0.02103100074748498</c:v>
                </c:pt>
                <c:pt idx="4">
                  <c:v>0.021550260924712187</c:v>
                </c:pt>
                <c:pt idx="5">
                  <c:v>0.021725639317292766</c:v>
                </c:pt>
                <c:pt idx="6">
                  <c:v>0.021892821878877856</c:v>
                </c:pt>
                <c:pt idx="7">
                  <c:v>0.022002880248547872</c:v>
                </c:pt>
                <c:pt idx="8">
                  <c:v>0.022403370357432225</c:v>
                </c:pt>
                <c:pt idx="9">
                  <c:v>0.021313480341917327</c:v>
                </c:pt>
                <c:pt idx="10">
                  <c:v>0.020557902854581513</c:v>
                </c:pt>
                <c:pt idx="11">
                  <c:v>0.019682599002575497</c:v>
                </c:pt>
                <c:pt idx="12">
                  <c:v>0.017356242891208948</c:v>
                </c:pt>
                <c:pt idx="13">
                  <c:v>0.016313283950340242</c:v>
                </c:pt>
                <c:pt idx="14">
                  <c:v>0.015931659442654567</c:v>
                </c:pt>
                <c:pt idx="15">
                  <c:v>0.014921947188241491</c:v>
                </c:pt>
                <c:pt idx="16">
                  <c:v>0.013614787624706994</c:v>
                </c:pt>
                <c:pt idx="17">
                  <c:v>0.012291322380605218</c:v>
                </c:pt>
                <c:pt idx="18">
                  <c:v>0.01158315711641757</c:v>
                </c:pt>
                <c:pt idx="19">
                  <c:v>0.01192261305034149</c:v>
                </c:pt>
              </c:numCache>
            </c:numRef>
          </c:val>
          <c:smooth val="0"/>
        </c:ser>
        <c:marker val="1"/>
        <c:axId val="48642918"/>
        <c:axId val="35133079"/>
      </c:lineChart>
      <c:catAx>
        <c:axId val="48642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flux de successions et donations représente chaque année 2,5% du patrimoine privé total en 2000-2010, contre 1,2% pour le taux de mortalité.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Sources et séries: voir piketty.pse.ens.fr/capital21c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3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33079"/>
        <c:crossesAt val="0"/>
        <c:auto val="1"/>
        <c:lblOffset val="100"/>
        <c:tickLblSkip val="2"/>
        <c:tickMarkSkip val="2"/>
        <c:noMultiLvlLbl val="0"/>
      </c:catAx>
      <c:valAx>
        <c:axId val="35133079"/>
        <c:scaling>
          <c:orientation val="minMax"/>
          <c:max val="0.045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de transmission ou de mortalité (%)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42918"/>
        <c:crossesAt val="1"/>
        <c:crossBetween val="midCat"/>
        <c:dispUnits/>
        <c:majorUnit val="0.005"/>
        <c:minorUnit val="0.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8"/>
          <c:y val="0.09775"/>
          <c:w val="0.34775"/>
          <c:h val="0.21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11.5. Le rapport entre le patrimoine moyen au décès 
et le patrimoine moyen des vivants, France 1820-2010 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815"/>
          <c:w val="0.95125"/>
          <c:h val="0.80225"/>
        </c:manualLayout>
      </c:layout>
      <c:lineChart>
        <c:grouping val="standard"/>
        <c:varyColors val="0"/>
        <c:ser>
          <c:idx val="0"/>
          <c:order val="0"/>
          <c:tx>
            <c:v>Rapport obtenu sans ré-intégrer les donations faites avant le décès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'TS11.1'!$A$11:$A$30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'TS11.1'!$I$11:$I$30</c:f>
              <c:numCache>
                <c:ptCount val="20"/>
                <c:pt idx="0">
                  <c:v>1.2325176638874071</c:v>
                </c:pt>
                <c:pt idx="1">
                  <c:v>1.1671525309030093</c:v>
                </c:pt>
                <c:pt idx="2">
                  <c:v>1.1852887413863078</c:v>
                </c:pt>
                <c:pt idx="3">
                  <c:v>1.203128115017176</c:v>
                </c:pt>
                <c:pt idx="4">
                  <c:v>1.1365306690368353</c:v>
                </c:pt>
                <c:pt idx="5">
                  <c:v>1.2795444446729485</c:v>
                </c:pt>
                <c:pt idx="6">
                  <c:v>1.3157446357816744</c:v>
                </c:pt>
                <c:pt idx="7">
                  <c:v>1.3647675718020258</c:v>
                </c:pt>
                <c:pt idx="8">
                  <c:v>1.3446964842959512</c:v>
                </c:pt>
                <c:pt idx="9">
                  <c:v>1.359413626318179</c:v>
                </c:pt>
                <c:pt idx="10">
                  <c:v>1.2082849554256514</c:v>
                </c:pt>
                <c:pt idx="11">
                  <c:v>1.1350466934936079</c:v>
                </c:pt>
                <c:pt idx="12">
                  <c:v>0.9423087647569725</c:v>
                </c:pt>
                <c:pt idx="13">
                  <c:v>0.9693223782178014</c:v>
                </c:pt>
                <c:pt idx="14">
                  <c:v>1.0926023714695456</c:v>
                </c:pt>
                <c:pt idx="15">
                  <c:v>1.1327640440521467</c:v>
                </c:pt>
                <c:pt idx="16">
                  <c:v>1.1472781516103756</c:v>
                </c:pt>
                <c:pt idx="17">
                  <c:v>1.1621859524466314</c:v>
                </c:pt>
                <c:pt idx="18">
                  <c:v>1.2186634641997722</c:v>
                </c:pt>
                <c:pt idx="19">
                  <c:v>1.227422950844392</c:v>
                </c:pt>
              </c:numCache>
            </c:numRef>
          </c:val>
          <c:smooth val="0"/>
        </c:ser>
        <c:ser>
          <c:idx val="1"/>
          <c:order val="1"/>
          <c:tx>
            <c:v>Rapport obtenu en ré-intégrant les donations faites avant le décès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'TS11.1'!$A$11:$A$30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'TS11.1'!$J$11:$J$30</c:f>
              <c:numCache>
                <c:ptCount val="20"/>
                <c:pt idx="0">
                  <c:v>1.6647937834380944</c:v>
                </c:pt>
                <c:pt idx="1">
                  <c:v>1.593677617800443</c:v>
                </c:pt>
                <c:pt idx="2">
                  <c:v>1.6482958661198626</c:v>
                </c:pt>
                <c:pt idx="3">
                  <c:v>1.6061822563419896</c:v>
                </c:pt>
                <c:pt idx="4">
                  <c:v>1.4822498500595414</c:v>
                </c:pt>
                <c:pt idx="5">
                  <c:v>1.5913002895874748</c:v>
                </c:pt>
                <c:pt idx="6">
                  <c:v>1.5890395463055742</c:v>
                </c:pt>
                <c:pt idx="7">
                  <c:v>1.608733118636088</c:v>
                </c:pt>
                <c:pt idx="8">
                  <c:v>1.5942943162129068</c:v>
                </c:pt>
                <c:pt idx="9">
                  <c:v>1.6247826850308609</c:v>
                </c:pt>
                <c:pt idx="10">
                  <c:v>1.5103561942820645</c:v>
                </c:pt>
                <c:pt idx="11">
                  <c:v>1.41880836686701</c:v>
                </c:pt>
                <c:pt idx="12">
                  <c:v>1.2179677535894542</c:v>
                </c:pt>
                <c:pt idx="13">
                  <c:v>1.241733642271584</c:v>
                </c:pt>
                <c:pt idx="14">
                  <c:v>1.383814607768469</c:v>
                </c:pt>
                <c:pt idx="15">
                  <c:v>1.449833128862075</c:v>
                </c:pt>
                <c:pt idx="16">
                  <c:v>1.5562477820648808</c:v>
                </c:pt>
                <c:pt idx="17">
                  <c:v>1.9184412191457956</c:v>
                </c:pt>
                <c:pt idx="18">
                  <c:v>2.200312836494148</c:v>
                </c:pt>
                <c:pt idx="19">
                  <c:v>2.2284154387306088</c:v>
                </c:pt>
              </c:numCache>
            </c:numRef>
          </c:val>
          <c:smooth val="0"/>
        </c:ser>
        <c:marker val="1"/>
        <c:axId val="47762256"/>
        <c:axId val="27207121"/>
      </c:lineChart>
      <c:catAx>
        <c:axId val="4776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en 2000-2010, le patrimoine moyen au décès est 20% plus élevé que celui des vivants si l'on omet les donations faites avant le décès, mais plus de deux fois plus élevé si on les ré-intègre. 
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07121"/>
        <c:crossesAt val="0"/>
        <c:auto val="1"/>
        <c:lblOffset val="100"/>
        <c:tickLblSkip val="2"/>
        <c:tickMarkSkip val="2"/>
        <c:noMultiLvlLbl val="0"/>
      </c:catAx>
      <c:valAx>
        <c:axId val="27207121"/>
        <c:scaling>
          <c:orientation val="minMax"/>
          <c:max val="2.6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Rapport entre les patrimoines moyens des décédents et des vivants 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62256"/>
        <c:crossesAt val="1"/>
        <c:crossBetween val="midCat"/>
        <c:dispUnits/>
        <c:majorUnit val="0.2"/>
        <c:minorUnit val="0.016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625"/>
          <c:y val="0.1695"/>
          <c:w val="0.331"/>
          <c:h val="0.17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11.6. Flux successoral observé et simulé, France 1820-2100 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42"/>
          <c:w val="0.9475"/>
          <c:h val="0.859"/>
        </c:manualLayout>
      </c:layout>
      <c:lineChart>
        <c:grouping val="standard"/>
        <c:varyColors val="0"/>
        <c:ser>
          <c:idx val="0"/>
          <c:order val="0"/>
          <c:tx>
            <c:v>Séries observées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'TS11.1'!$A$11:$A$39</c:f>
              <c:numCache>
                <c:ptCount val="29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  <c:pt idx="20">
                  <c:v>2020</c:v>
                </c:pt>
                <c:pt idx="21">
                  <c:v>2030</c:v>
                </c:pt>
                <c:pt idx="22">
                  <c:v>2040</c:v>
                </c:pt>
                <c:pt idx="23">
                  <c:v>2050</c:v>
                </c:pt>
                <c:pt idx="24">
                  <c:v>2060</c:v>
                </c:pt>
                <c:pt idx="25">
                  <c:v>2070</c:v>
                </c:pt>
                <c:pt idx="26">
                  <c:v>2080</c:v>
                </c:pt>
                <c:pt idx="27">
                  <c:v>2090</c:v>
                </c:pt>
                <c:pt idx="28">
                  <c:v>2100</c:v>
                </c:pt>
              </c:numCache>
            </c:numRef>
          </c:cat>
          <c:val>
            <c:numRef>
              <c:f>'TS11.1'!$B$11:$B$30</c:f>
              <c:numCache>
                <c:ptCount val="20"/>
                <c:pt idx="0">
                  <c:v>0.20316205670968063</c:v>
                </c:pt>
                <c:pt idx="1">
                  <c:v>0.2080701677472571</c:v>
                </c:pt>
                <c:pt idx="2">
                  <c:v>0.2105407816877077</c:v>
                </c:pt>
                <c:pt idx="3">
                  <c:v>0.20018939661816892</c:v>
                </c:pt>
                <c:pt idx="4">
                  <c:v>0.20204236609821427</c:v>
                </c:pt>
                <c:pt idx="5">
                  <c:v>0.22256423435450948</c:v>
                </c:pt>
                <c:pt idx="6">
                  <c:v>0.24436789309633253</c:v>
                </c:pt>
                <c:pt idx="7">
                  <c:v>0.23860913449719232</c:v>
                </c:pt>
                <c:pt idx="8">
                  <c:v>0.24104896189101005</c:v>
                </c:pt>
                <c:pt idx="9">
                  <c:v>0.22663027096073507</c:v>
                </c:pt>
                <c:pt idx="10">
                  <c:v>0.09795617752515869</c:v>
                </c:pt>
                <c:pt idx="11">
                  <c:v>0.11036391456259105</c:v>
                </c:pt>
                <c:pt idx="12">
                  <c:v>0.09820096990492985</c:v>
                </c:pt>
                <c:pt idx="13">
                  <c:v>0.04347707539774849</c:v>
                </c:pt>
                <c:pt idx="14">
                  <c:v>0.058520859229230414</c:v>
                </c:pt>
                <c:pt idx="15">
                  <c:v>0.061890839407825096</c:v>
                </c:pt>
                <c:pt idx="16">
                  <c:v>0.06359985670701154</c:v>
                </c:pt>
                <c:pt idx="17">
                  <c:v>0.07725355817175641</c:v>
                </c:pt>
                <c:pt idx="18">
                  <c:v>0.11386252254021063</c:v>
                </c:pt>
                <c:pt idx="19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Séries simulées (2010-2100: g = 1,7%, r = 3,0%)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'TS11.1'!$A$11:$A$39</c:f>
              <c:numCache>
                <c:ptCount val="29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  <c:pt idx="20">
                  <c:v>2020</c:v>
                </c:pt>
                <c:pt idx="21">
                  <c:v>2030</c:v>
                </c:pt>
                <c:pt idx="22">
                  <c:v>2040</c:v>
                </c:pt>
                <c:pt idx="23">
                  <c:v>2050</c:v>
                </c:pt>
                <c:pt idx="24">
                  <c:v>2060</c:v>
                </c:pt>
                <c:pt idx="25">
                  <c:v>2070</c:v>
                </c:pt>
                <c:pt idx="26">
                  <c:v>2080</c:v>
                </c:pt>
                <c:pt idx="27">
                  <c:v>2090</c:v>
                </c:pt>
                <c:pt idx="28">
                  <c:v>2100</c:v>
                </c:pt>
              </c:numCache>
            </c:numRef>
          </c:cat>
          <c:val>
            <c:numRef>
              <c:f>'TS11.1'!$L$11:$L$39</c:f>
              <c:numCache>
                <c:ptCount val="29"/>
                <c:pt idx="0">
                  <c:v>0.21011101999999998</c:v>
                </c:pt>
                <c:pt idx="1">
                  <c:v>0.21958146000000003</c:v>
                </c:pt>
                <c:pt idx="2">
                  <c:v>0.19830102</c:v>
                </c:pt>
                <c:pt idx="3">
                  <c:v>0.17017180999999998</c:v>
                </c:pt>
                <c:pt idx="4">
                  <c:v>0.18642999</c:v>
                </c:pt>
                <c:pt idx="5">
                  <c:v>0.19901934000000002</c:v>
                </c:pt>
                <c:pt idx="6">
                  <c:v>0.21681877000000002</c:v>
                </c:pt>
                <c:pt idx="7">
                  <c:v>0.21605051</c:v>
                </c:pt>
                <c:pt idx="8">
                  <c:v>0.23735855</c:v>
                </c:pt>
                <c:pt idx="9">
                  <c:v>0.21461619999999998</c:v>
                </c:pt>
                <c:pt idx="10">
                  <c:v>0.0854868</c:v>
                </c:pt>
                <c:pt idx="11">
                  <c:v>0.09997943000000001</c:v>
                </c:pt>
                <c:pt idx="12">
                  <c:v>0.1028621</c:v>
                </c:pt>
                <c:pt idx="13">
                  <c:v>0.052854029999999996</c:v>
                </c:pt>
                <c:pt idx="14">
                  <c:v>0.06277635000000001</c:v>
                </c:pt>
                <c:pt idx="15">
                  <c:v>0.06780829</c:v>
                </c:pt>
                <c:pt idx="16">
                  <c:v>0.07369392999999999</c:v>
                </c:pt>
                <c:pt idx="17">
                  <c:v>0.09129696999999999</c:v>
                </c:pt>
                <c:pt idx="18">
                  <c:v>0.12673929</c:v>
                </c:pt>
                <c:pt idx="19">
                  <c:v>0.14448924</c:v>
                </c:pt>
                <c:pt idx="20">
                  <c:v>0.14054281</c:v>
                </c:pt>
                <c:pt idx="21">
                  <c:v>0.14549105</c:v>
                </c:pt>
                <c:pt idx="22">
                  <c:v>0.1566608</c:v>
                </c:pt>
                <c:pt idx="23">
                  <c:v>0.16033745</c:v>
                </c:pt>
                <c:pt idx="24">
                  <c:v>0.16504481</c:v>
                </c:pt>
                <c:pt idx="25">
                  <c:v>0.16340127</c:v>
                </c:pt>
                <c:pt idx="26">
                  <c:v>0.16088839</c:v>
                </c:pt>
                <c:pt idx="27">
                  <c:v>0.1595369</c:v>
                </c:pt>
                <c:pt idx="28">
                  <c:v>0.16127552</c:v>
                </c:pt>
              </c:numCache>
            </c:numRef>
          </c:val>
          <c:smooth val="0"/>
        </c:ser>
        <c:ser>
          <c:idx val="2"/>
          <c:order val="2"/>
          <c:tx>
            <c:v>Séries simulées (2010-2100: g = 1,0%, r = 5,0%)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'TS11.1'!$A$11:$A$39</c:f>
              <c:numCache>
                <c:ptCount val="29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  <c:pt idx="20">
                  <c:v>2020</c:v>
                </c:pt>
                <c:pt idx="21">
                  <c:v>2030</c:v>
                </c:pt>
                <c:pt idx="22">
                  <c:v>2040</c:v>
                </c:pt>
                <c:pt idx="23">
                  <c:v>2050</c:v>
                </c:pt>
                <c:pt idx="24">
                  <c:v>2060</c:v>
                </c:pt>
                <c:pt idx="25">
                  <c:v>2070</c:v>
                </c:pt>
                <c:pt idx="26">
                  <c:v>2080</c:v>
                </c:pt>
                <c:pt idx="27">
                  <c:v>2090</c:v>
                </c:pt>
                <c:pt idx="28">
                  <c:v>2100</c:v>
                </c:pt>
              </c:numCache>
            </c:numRef>
          </c:cat>
          <c:val>
            <c:numRef>
              <c:f>'TS11.1'!$M$11:$M$39</c:f>
              <c:numCache>
                <c:ptCount val="29"/>
                <c:pt idx="19">
                  <c:v>0.149</c:v>
                </c:pt>
                <c:pt idx="20">
                  <c:v>0.15502182</c:v>
                </c:pt>
                <c:pt idx="21">
                  <c:v>0.17037009</c:v>
                </c:pt>
                <c:pt idx="22">
                  <c:v>0.19323869</c:v>
                </c:pt>
                <c:pt idx="23">
                  <c:v>0.20687365</c:v>
                </c:pt>
                <c:pt idx="24">
                  <c:v>0.22091080999999999</c:v>
                </c:pt>
                <c:pt idx="25">
                  <c:v>0.22491349</c:v>
                </c:pt>
                <c:pt idx="26">
                  <c:v>0.22677049</c:v>
                </c:pt>
                <c:pt idx="27">
                  <c:v>0.22945034</c:v>
                </c:pt>
                <c:pt idx="28">
                  <c:v>0.2270447733333333</c:v>
                </c:pt>
              </c:numCache>
            </c:numRef>
          </c:val>
          <c:smooth val="0"/>
        </c:ser>
        <c:marker val="1"/>
        <c:axId val="43537498"/>
        <c:axId val="56293163"/>
      </c:lineChart>
      <c:catAx>
        <c:axId val="4353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les simulations issues du modèle théorique indiquent que le niveau du flux successoral au 21e siècle dépendra du taux de croissance et du rendement net du capital. 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2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3163"/>
        <c:crossesAt val="0"/>
        <c:auto val="1"/>
        <c:lblOffset val="100"/>
        <c:tickLblSkip val="2"/>
        <c:tickMarkSkip val="2"/>
        <c:noMultiLvlLbl val="0"/>
      </c:catAx>
      <c:valAx>
        <c:axId val="56293163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Valeur annuellle des successions et donations (% revenu national)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37498"/>
        <c:crossesAt val="1"/>
        <c:crossBetween val="midCat"/>
        <c:dispUnits/>
        <c:majorUnit val="0.04"/>
        <c:minorUnit val="0.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2"/>
          <c:y val="0.1275"/>
          <c:w val="0.43525"/>
          <c:h val="0.18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11.7. La part des patrimoines hérités 
dans le patrimoine total, France 1850-2100 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8475"/>
          <c:w val="0.95825"/>
          <c:h val="0.818"/>
        </c:manualLayout>
      </c:layout>
      <c:lineChart>
        <c:grouping val="standard"/>
        <c:varyColors val="0"/>
        <c:ser>
          <c:idx val="0"/>
          <c:order val="0"/>
          <c:tx>
            <c:v>Part des patrimoines hérités (2010-2100: g=1,7%, r=3,0%)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'TS11.2'!$H$9:$H$34</c:f>
              <c:numCache>
                <c:ptCount val="26"/>
                <c:pt idx="0">
                  <c:v>0.8535917962610051</c:v>
                </c:pt>
                <c:pt idx="1">
                  <c:v>0.8421837378634952</c:v>
                </c:pt>
                <c:pt idx="2">
                  <c:v>0.8575550128992254</c:v>
                </c:pt>
                <c:pt idx="3">
                  <c:v>0.8794820762399838</c:v>
                </c:pt>
                <c:pt idx="4">
                  <c:v>0.8781906036226774</c:v>
                </c:pt>
                <c:pt idx="5">
                  <c:v>0.8905956429930736</c:v>
                </c:pt>
                <c:pt idx="6">
                  <c:v>0.8945967105026081</c:v>
                </c:pt>
                <c:pt idx="7">
                  <c:v>0.7844453602151304</c:v>
                </c:pt>
                <c:pt idx="8">
                  <c:v>0.5920581185985256</c:v>
                </c:pt>
                <c:pt idx="9">
                  <c:v>0.6378400269665271</c:v>
                </c:pt>
                <c:pt idx="10">
                  <c:v>0.5720639114914258</c:v>
                </c:pt>
                <c:pt idx="11">
                  <c:v>0.4710509957076446</c:v>
                </c:pt>
                <c:pt idx="12">
                  <c:v>0.443171301062814</c:v>
                </c:pt>
                <c:pt idx="13">
                  <c:v>0.4690575470209924</c:v>
                </c:pt>
                <c:pt idx="14">
                  <c:v>0.5393915839346323</c:v>
                </c:pt>
                <c:pt idx="15">
                  <c:v>0.582976078869222</c:v>
                </c:pt>
                <c:pt idx="16">
                  <c:v>0.666269033495277</c:v>
                </c:pt>
                <c:pt idx="17">
                  <c:v>0.7293652690318055</c:v>
                </c:pt>
                <c:pt idx="18">
                  <c:v>0.7571481115887655</c:v>
                </c:pt>
                <c:pt idx="19">
                  <c:v>0.7839465669384975</c:v>
                </c:pt>
                <c:pt idx="20">
                  <c:v>0.8013318522487729</c:v>
                </c:pt>
                <c:pt idx="21">
                  <c:v>0.8088438785560177</c:v>
                </c:pt>
                <c:pt idx="22">
                  <c:v>0.8100336446105502</c:v>
                </c:pt>
                <c:pt idx="23">
                  <c:v>0.8078043124065882</c:v>
                </c:pt>
                <c:pt idx="24">
                  <c:v>0.8042362006454302</c:v>
                </c:pt>
                <c:pt idx="25">
                  <c:v>0.8027683670411287</c:v>
                </c:pt>
              </c:numCache>
            </c:numRef>
          </c:val>
          <c:smooth val="0"/>
        </c:ser>
        <c:ser>
          <c:idx val="2"/>
          <c:order val="1"/>
          <c:tx>
            <c:v>Part des patrimoines hérités (2010-2100: g=1,0%, r=5,0%)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'TS11.2'!$X$13:$X$38</c:f>
              <c:numCache>
                <c:ptCount val="26"/>
                <c:pt idx="17">
                  <c:v>0.738212707212522</c:v>
                </c:pt>
                <c:pt idx="18">
                  <c:v>0.7799348969341026</c:v>
                </c:pt>
                <c:pt idx="19">
                  <c:v>0.8248069236676883</c:v>
                </c:pt>
                <c:pt idx="20">
                  <c:v>0.8616284243991104</c:v>
                </c:pt>
                <c:pt idx="21">
                  <c:v>0.8870561859205597</c:v>
                </c:pt>
                <c:pt idx="22">
                  <c:v>0.9028993195463259</c:v>
                </c:pt>
                <c:pt idx="23">
                  <c:v>0.9113144104779574</c:v>
                </c:pt>
                <c:pt idx="24">
                  <c:v>0.9156709027380293</c:v>
                </c:pt>
                <c:pt idx="25">
                  <c:v>0.9113144104779574</c:v>
                </c:pt>
              </c:numCache>
            </c:numRef>
          </c:val>
          <c:smooth val="0"/>
        </c:ser>
        <c:marker val="1"/>
        <c:axId val="36876420"/>
        <c:axId val="63452325"/>
      </c:lineChart>
      <c:catAx>
        <c:axId val="3687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les patrimoines hérités représentaient 80%-90% du patrimoine total en France au 19e siècle; cette part est tombée à 40%-50% au 20e siècle, et pourrait remonter vers 80%-90% au 21e siècle.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2325"/>
        <c:crossesAt val="0"/>
        <c:auto val="1"/>
        <c:lblOffset val="100"/>
        <c:tickLblSkip val="2"/>
        <c:tickMarkSkip val="2"/>
        <c:noMultiLvlLbl val="0"/>
      </c:catAx>
      <c:valAx>
        <c:axId val="63452325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6420"/>
        <c:crossesAt val="1"/>
        <c:crossBetween val="midCat"/>
        <c:dispUnits/>
        <c:majorUnit val="0.1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2"/>
          <c:y val="0.148"/>
          <c:w val="0.28525"/>
          <c:h val="0.21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11.8. Le flux successoral annuel 
exprimé en pourcentage du revenu disponible, France 1820-2010 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8675"/>
          <c:w val="0.9565"/>
          <c:h val="0.8275"/>
        </c:manualLayout>
      </c:layout>
      <c:lineChart>
        <c:grouping val="standard"/>
        <c:varyColors val="0"/>
        <c:ser>
          <c:idx val="0"/>
          <c:order val="0"/>
          <c:tx>
            <c:v>Flux économique (calculé à partir des estimations du patrimoine privé, des tables de mortalité, et du profil par âge du patrimoine)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'TS11.1'!$A$11:$A$30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'TS11.1'!$D$11:$D$30</c:f>
              <c:numCache>
                <c:ptCount val="20"/>
                <c:pt idx="0">
                  <c:v>0.21385479653650594</c:v>
                </c:pt>
                <c:pt idx="1">
                  <c:v>0.21902122920763906</c:v>
                </c:pt>
                <c:pt idx="2">
                  <c:v>0.22162187546074497</c:v>
                </c:pt>
                <c:pt idx="3">
                  <c:v>0.21072568065070413</c:v>
                </c:pt>
                <c:pt idx="4">
                  <c:v>0.21267617484022555</c:v>
                </c:pt>
                <c:pt idx="5">
                  <c:v>0.23427814142579945</c:v>
                </c:pt>
                <c:pt idx="6">
                  <c:v>0.2572293611540343</c:v>
                </c:pt>
                <c:pt idx="7">
                  <c:v>0.25116750999704457</c:v>
                </c:pt>
                <c:pt idx="8">
                  <c:v>0.254828939597986</c:v>
                </c:pt>
                <c:pt idx="9">
                  <c:v>0.23958597944861024</c:v>
                </c:pt>
                <c:pt idx="10">
                  <c:v>0.10229958382015741</c:v>
                </c:pt>
                <c:pt idx="11">
                  <c:v>0.11827518971417005</c:v>
                </c:pt>
                <c:pt idx="12">
                  <c:v>0.11495059749596764</c:v>
                </c:pt>
                <c:pt idx="13">
                  <c:v>0.0569340764874684</c:v>
                </c:pt>
                <c:pt idx="14">
                  <c:v>0.07936074760098899</c:v>
                </c:pt>
                <c:pt idx="15">
                  <c:v>0.08590136936388768</c:v>
                </c:pt>
                <c:pt idx="16">
                  <c:v>0.0907666861381574</c:v>
                </c:pt>
                <c:pt idx="17">
                  <c:v>0.10966702680177279</c:v>
                </c:pt>
                <c:pt idx="18">
                  <c:v>0.16424549327526491</c:v>
                </c:pt>
                <c:pt idx="19">
                  <c:v>0.20880510817415057</c:v>
                </c:pt>
              </c:numCache>
            </c:numRef>
          </c:val>
          <c:smooth val="0"/>
        </c:ser>
        <c:ser>
          <c:idx val="1"/>
          <c:order val="1"/>
          <c:tx>
            <c:v>Flux fiscal (calculé à partir des données de l'impôt sur les successions et donations, après prise en compte des actifs exonérés)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'TS11.1'!$A$11:$A$30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'TS11.1'!$E$11:$E$30</c:f>
              <c:numCache>
                <c:ptCount val="20"/>
                <c:pt idx="0">
                  <c:v>0.19846670053459978</c:v>
                </c:pt>
                <c:pt idx="1">
                  <c:v>0.1909434759016045</c:v>
                </c:pt>
                <c:pt idx="2">
                  <c:v>0.19415985421687487</c:v>
                </c:pt>
                <c:pt idx="3">
                  <c:v>0.16806725852923665</c:v>
                </c:pt>
                <c:pt idx="4">
                  <c:v>0.1807051931033621</c:v>
                </c:pt>
                <c:pt idx="5">
                  <c:v>0.20817120086852464</c:v>
                </c:pt>
                <c:pt idx="6">
                  <c:v>0.24497559383144055</c:v>
                </c:pt>
                <c:pt idx="7">
                  <c:v>0.2433668994193307</c:v>
                </c:pt>
                <c:pt idx="8">
                  <c:v>0.24670577894463985</c:v>
                </c:pt>
                <c:pt idx="9">
                  <c:v>0.21512395957863378</c:v>
                </c:pt>
                <c:pt idx="10">
                  <c:v>0.07347478335333633</c:v>
                </c:pt>
                <c:pt idx="11">
                  <c:v>0.08708199770474179</c:v>
                </c:pt>
                <c:pt idx="12">
                  <c:v>0.07889950130446205</c:v>
                </c:pt>
                <c:pt idx="13">
                  <c:v>0.03834646522560974</c:v>
                </c:pt>
                <c:pt idx="14">
                  <c:v>0.04694974820657689</c:v>
                </c:pt>
                <c:pt idx="15">
                  <c:v>0.06453404299265374</c:v>
                </c:pt>
                <c:pt idx="16">
                  <c:v>0.08064452346915067</c:v>
                </c:pt>
                <c:pt idx="17">
                  <c:v>0.09565772322935337</c:v>
                </c:pt>
                <c:pt idx="18">
                  <c:v>0.14389161094179323</c:v>
                </c:pt>
                <c:pt idx="19">
                  <c:v>0.18169038885975836</c:v>
                </c:pt>
              </c:numCache>
            </c:numRef>
          </c:val>
          <c:smooth val="0"/>
        </c:ser>
        <c:marker val="1"/>
        <c:axId val="34200014"/>
        <c:axId val="39364671"/>
      </c:lineChart>
      <c:catAx>
        <c:axId val="3420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exprimé en pourcentage du revenu disponible (et non du revenu national), le flux successoral a retrouvé en 2010 un niveau de l'ordre de 20%, proche de lui observé au 19e siècle.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4671"/>
        <c:crossesAt val="0"/>
        <c:auto val="1"/>
        <c:lblOffset val="100"/>
        <c:tickLblSkip val="2"/>
        <c:tickMarkSkip val="2"/>
        <c:noMultiLvlLbl val="0"/>
      </c:catAx>
      <c:valAx>
        <c:axId val="39364671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Valeur annuelle des successions et donations (% du revenu disponible)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0014"/>
        <c:crossesAt val="1"/>
        <c:crossBetween val="midCat"/>
        <c:dispUnits/>
        <c:majorUnit val="0.04"/>
        <c:minorUnit val="0.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6"/>
          <c:y val="0.129"/>
          <c:w val="0.56475"/>
          <c:h val="0.18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11.9. La part de l'héritage dans les ressources totales (héritage et travail) des générations nées dans les années 1790-2030 </a:t>
            </a:r>
          </a:p>
        </c:rich>
      </c:tx>
      <c:layout>
        <c:manualLayout>
          <c:xMode val="factor"/>
          <c:yMode val="factor"/>
          <c:x val="0.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475"/>
          <c:w val="0.9505"/>
          <c:h val="0.8095"/>
        </c:manualLayout>
      </c:layout>
      <c:lineChart>
        <c:grouping val="standard"/>
        <c:varyColors val="0"/>
        <c:ser>
          <c:idx val="1"/>
          <c:order val="0"/>
          <c:tx>
            <c:v>Part de l'héritage dans les ressources totales moyennes en fonction de l'année de naissance (successions, donations et revenus du travail capitalisées à l'âge de 50 ans) (2010-2100: g=1,7%, r=3,0%)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'TS11.1'!$A$8:$A$32</c:f>
              <c:numCache>
                <c:ptCount val="25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  <c:pt idx="23">
                  <c:v>2020</c:v>
                </c:pt>
                <c:pt idx="24">
                  <c:v>2030</c:v>
                </c:pt>
              </c:numCache>
            </c:numRef>
          </c:cat>
          <c:val>
            <c:numRef>
              <c:f>'TS11.1'!$P$8:$P$32</c:f>
              <c:numCache>
                <c:ptCount val="25"/>
                <c:pt idx="0">
                  <c:v>0.24229771156269736</c:v>
                </c:pt>
                <c:pt idx="1">
                  <c:v>0.23438437885917449</c:v>
                </c:pt>
                <c:pt idx="2">
                  <c:v>0.25021104426622026</c:v>
                </c:pt>
                <c:pt idx="3">
                  <c:v>0.24189399939931727</c:v>
                </c:pt>
                <c:pt idx="4">
                  <c:v>0.2497168605772404</c:v>
                </c:pt>
                <c:pt idx="5">
                  <c:v>0.24403926382085928</c:v>
                </c:pt>
                <c:pt idx="6">
                  <c:v>0.2336881683031395</c:v>
                </c:pt>
                <c:pt idx="7">
                  <c:v>0.22041203826556516</c:v>
                </c:pt>
                <c:pt idx="8">
                  <c:v>0.21315735942854408</c:v>
                </c:pt>
                <c:pt idx="9">
                  <c:v>0.19495547668892554</c:v>
                </c:pt>
                <c:pt idx="10">
                  <c:v>0.1501627721217606</c:v>
                </c:pt>
                <c:pt idx="11">
                  <c:v>0.1057169092307858</c:v>
                </c:pt>
                <c:pt idx="12">
                  <c:v>0.10335365304513325</c:v>
                </c:pt>
                <c:pt idx="13">
                  <c:v>0.09705791598825049</c:v>
                </c:pt>
                <c:pt idx="14">
                  <c:v>0.11971688174774978</c:v>
                </c:pt>
                <c:pt idx="15">
                  <c:v>0.1365135829337762</c:v>
                </c:pt>
                <c:pt idx="16">
                  <c:v>0.1439906746112213</c:v>
                </c:pt>
                <c:pt idx="17">
                  <c:v>0.18134430716029593</c:v>
                </c:pt>
                <c:pt idx="18">
                  <c:v>0.2159821506283317</c:v>
                </c:pt>
                <c:pt idx="19">
                  <c:v>0.22201708449590854</c:v>
                </c:pt>
                <c:pt idx="20">
                  <c:v>0.22737779909506867</c:v>
                </c:pt>
                <c:pt idx="21">
                  <c:v>0.21959722359251663</c:v>
                </c:pt>
                <c:pt idx="22">
                  <c:v>0.22714331881862973</c:v>
                </c:pt>
                <c:pt idx="23">
                  <c:v>0.23829708224830098</c:v>
                </c:pt>
                <c:pt idx="24">
                  <c:v>0.2406174622952312</c:v>
                </c:pt>
              </c:numCache>
            </c:numRef>
          </c:val>
          <c:smooth val="0"/>
        </c:ser>
        <c:marker val="1"/>
        <c:axId val="18737720"/>
        <c:axId val="34421753"/>
      </c:lineChart>
      <c:catAx>
        <c:axId val="1873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l'héritage représentait 25% des ressources des générations du 19e siècle, et à peine 10% pour celles nées en 1910-1920 (qui auraient dû hériter vers 1950-1960).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1753"/>
        <c:crossesAt val="0"/>
        <c:auto val="1"/>
        <c:lblOffset val="100"/>
        <c:tickLblSkip val="2"/>
        <c:tickMarkSkip val="2"/>
        <c:noMultiLvlLbl val="0"/>
      </c:catAx>
      <c:valAx>
        <c:axId val="34421753"/>
        <c:scaling>
          <c:orientation val="minMax"/>
          <c:max val="0.36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 l'héritage dans les ressources totales par génération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37720"/>
        <c:crossesAt val="1"/>
        <c:crossBetween val="midCat"/>
        <c:dispUnits/>
        <c:majorUnit val="0.04"/>
        <c:minorUnit val="0.003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1"/>
          <c:y val="0.14925"/>
          <c:w val="0.548"/>
          <c:h val="0.2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517E~1.PIK\AppData\Local\Temp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517E~1.PIK\AppData\Local\Temp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PikettySaez2012(ComputationsUsingIRSTable%201_4_201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owa.nuff.ox.ac.uk/senate%20poverty%20response\pov%20response\minimum%20wa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joint%20income%20dist\All%20couples%201970%20to%202004%20MFTTAWE%20comparis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manu\papers\estate\excelresults\intermedia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L14"/>
      <sheetName val="Table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6"/>
  <sheetViews>
    <sheetView zoomScalePageLayoutView="0" workbookViewId="0" topLeftCell="A6">
      <selection activeCell="A3" sqref="A3:H21"/>
    </sheetView>
  </sheetViews>
  <sheetFormatPr defaultColWidth="11.7109375" defaultRowHeight="12.75"/>
  <cols>
    <col min="1" max="1" width="25.7109375" style="4" customWidth="1"/>
    <col min="2" max="8" width="13.7109375" style="4" customWidth="1"/>
    <col min="9" max="12" width="10.7109375" style="4" customWidth="1"/>
    <col min="13" max="17" width="8.7109375" style="4" customWidth="1"/>
    <col min="18" max="16384" width="11.7109375" style="4" customWidth="1"/>
  </cols>
  <sheetData>
    <row r="2" spans="1:3" s="2" customFormat="1" ht="15" customHeight="1" thickBot="1">
      <c r="A2" s="1"/>
      <c r="B2" s="1"/>
      <c r="C2" s="1"/>
    </row>
    <row r="3" spans="1:8" s="2" customFormat="1" ht="30" customHeight="1" thickTop="1">
      <c r="A3" s="89" t="s">
        <v>20</v>
      </c>
      <c r="B3" s="90"/>
      <c r="C3" s="90"/>
      <c r="D3" s="90"/>
      <c r="E3" s="90"/>
      <c r="F3" s="90"/>
      <c r="G3" s="90"/>
      <c r="H3" s="91"/>
    </row>
    <row r="4" spans="1:8" s="3" customFormat="1" ht="15" customHeight="1" thickBot="1">
      <c r="A4" s="92"/>
      <c r="B4" s="93"/>
      <c r="C4" s="93"/>
      <c r="D4" s="93"/>
      <c r="E4" s="93"/>
      <c r="F4" s="93"/>
      <c r="G4" s="93"/>
      <c r="H4" s="94"/>
    </row>
    <row r="5" spans="1:8" s="3" customFormat="1" ht="39.75" customHeight="1">
      <c r="A5" s="99" t="s">
        <v>28</v>
      </c>
      <c r="B5" s="95" t="s">
        <v>21</v>
      </c>
      <c r="C5" s="95" t="s">
        <v>22</v>
      </c>
      <c r="D5" s="95" t="s">
        <v>23</v>
      </c>
      <c r="E5" s="95" t="s">
        <v>24</v>
      </c>
      <c r="F5" s="95" t="s">
        <v>25</v>
      </c>
      <c r="G5" s="95" t="s">
        <v>26</v>
      </c>
      <c r="H5" s="97" t="s">
        <v>27</v>
      </c>
    </row>
    <row r="6" spans="1:8" s="2" customFormat="1" ht="39.75" customHeight="1" thickBot="1">
      <c r="A6" s="100"/>
      <c r="B6" s="96"/>
      <c r="C6" s="96"/>
      <c r="D6" s="96"/>
      <c r="E6" s="96"/>
      <c r="F6" s="96"/>
      <c r="G6" s="96"/>
      <c r="H6" s="98"/>
    </row>
    <row r="7" spans="1:8" s="2" customFormat="1" ht="24.75" customHeight="1">
      <c r="A7" s="18">
        <v>1820</v>
      </c>
      <c r="B7" s="36">
        <v>0.29</v>
      </c>
      <c r="C7" s="36">
        <v>0.37</v>
      </c>
      <c r="D7" s="36">
        <v>0.47</v>
      </c>
      <c r="E7" s="36">
        <v>1</v>
      </c>
      <c r="F7" s="36">
        <v>1.34</v>
      </c>
      <c r="G7" s="36">
        <v>1.48</v>
      </c>
      <c r="H7" s="19">
        <v>1.53</v>
      </c>
    </row>
    <row r="8" spans="1:8" s="2" customFormat="1" ht="24.75" customHeight="1">
      <c r="A8" s="18">
        <v>1850</v>
      </c>
      <c r="B8" s="37">
        <v>0.28</v>
      </c>
      <c r="C8" s="37">
        <v>0.37</v>
      </c>
      <c r="D8" s="37">
        <v>0.52</v>
      </c>
      <c r="E8" s="37">
        <v>1</v>
      </c>
      <c r="F8" s="37">
        <v>1.28</v>
      </c>
      <c r="G8" s="37">
        <v>1.44</v>
      </c>
      <c r="H8" s="19">
        <v>1.42</v>
      </c>
    </row>
    <row r="9" spans="1:8" s="2" customFormat="1" ht="24.75" customHeight="1">
      <c r="A9" s="18">
        <v>1880</v>
      </c>
      <c r="B9" s="37">
        <v>0.3</v>
      </c>
      <c r="C9" s="37">
        <v>0.39</v>
      </c>
      <c r="D9" s="37">
        <v>0.61</v>
      </c>
      <c r="E9" s="37">
        <v>1</v>
      </c>
      <c r="F9" s="37">
        <v>1.48</v>
      </c>
      <c r="G9" s="37">
        <v>1.66</v>
      </c>
      <c r="H9" s="19">
        <v>2.2</v>
      </c>
    </row>
    <row r="10" spans="1:8" ht="24.75" customHeight="1">
      <c r="A10" s="20">
        <v>1902</v>
      </c>
      <c r="B10" s="38">
        <v>0.2550706817147349</v>
      </c>
      <c r="C10" s="38">
        <v>0.5658926879387565</v>
      </c>
      <c r="D10" s="38">
        <v>0.65</v>
      </c>
      <c r="E10" s="38">
        <v>1</v>
      </c>
      <c r="F10" s="38">
        <v>1.7213431853607724</v>
      </c>
      <c r="G10" s="38">
        <v>1.7560124776568264</v>
      </c>
      <c r="H10" s="21">
        <v>2.38</v>
      </c>
    </row>
    <row r="11" spans="1:8" ht="24.75" customHeight="1">
      <c r="A11" s="34">
        <v>1912</v>
      </c>
      <c r="B11" s="39">
        <v>0.23153921407672157</v>
      </c>
      <c r="C11" s="39">
        <v>0.5419961647693009</v>
      </c>
      <c r="D11" s="39">
        <v>0.72</v>
      </c>
      <c r="E11" s="39">
        <v>1</v>
      </c>
      <c r="F11" s="39">
        <v>1.5791314074218268</v>
      </c>
      <c r="G11" s="39">
        <v>1.78</v>
      </c>
      <c r="H11" s="35">
        <v>2.57</v>
      </c>
    </row>
    <row r="12" spans="1:8" ht="24.75" customHeight="1">
      <c r="A12" s="22">
        <v>1931</v>
      </c>
      <c r="B12" s="37">
        <v>0.22167585744561355</v>
      </c>
      <c r="C12" s="37">
        <v>0.5947906953863096</v>
      </c>
      <c r="D12" s="37">
        <v>0.7688882140188208</v>
      </c>
      <c r="E12" s="37">
        <v>1</v>
      </c>
      <c r="F12" s="37">
        <v>1.2272524672933</v>
      </c>
      <c r="G12" s="37">
        <v>1.37059705488054</v>
      </c>
      <c r="H12" s="19">
        <v>1.43018959731015</v>
      </c>
    </row>
    <row r="13" spans="1:8" ht="24.75" customHeight="1">
      <c r="A13" s="22">
        <v>1947</v>
      </c>
      <c r="B13" s="37">
        <v>0.23324188861302864</v>
      </c>
      <c r="C13" s="37">
        <v>0.5207090279589558</v>
      </c>
      <c r="D13" s="37">
        <v>0.7720398284421279</v>
      </c>
      <c r="E13" s="37">
        <v>1</v>
      </c>
      <c r="F13" s="37">
        <v>0.9858481623516983</v>
      </c>
      <c r="G13" s="37">
        <v>0.7554556122491275</v>
      </c>
      <c r="H13" s="19">
        <v>0.6229001514108926</v>
      </c>
    </row>
    <row r="14" spans="1:8" ht="24.75" customHeight="1">
      <c r="A14" s="20">
        <v>1960</v>
      </c>
      <c r="B14" s="38">
        <v>0.28466877710712885</v>
      </c>
      <c r="C14" s="38">
        <v>0.5244892534523472</v>
      </c>
      <c r="D14" s="38">
        <v>0.7358094969711025</v>
      </c>
      <c r="E14" s="38">
        <v>1</v>
      </c>
      <c r="F14" s="38">
        <v>1.1004982381885857</v>
      </c>
      <c r="G14" s="38">
        <v>1.0128793668384288</v>
      </c>
      <c r="H14" s="21">
        <v>0.8741725807013871</v>
      </c>
    </row>
    <row r="15" spans="1:8" ht="24.75" customHeight="1">
      <c r="A15" s="34">
        <v>1984</v>
      </c>
      <c r="B15" s="39">
        <v>0.19471621986509902</v>
      </c>
      <c r="C15" s="39">
        <v>0.5491805621683539</v>
      </c>
      <c r="D15" s="39">
        <v>0.8267943586993148</v>
      </c>
      <c r="E15" s="39">
        <v>1</v>
      </c>
      <c r="F15" s="39">
        <v>1.1792712203015403</v>
      </c>
      <c r="G15" s="39">
        <v>1.133394380047942</v>
      </c>
      <c r="H15" s="35">
        <v>1.0456421705852985</v>
      </c>
    </row>
    <row r="16" spans="1:8" ht="24.75" customHeight="1">
      <c r="A16" s="22">
        <v>2000</v>
      </c>
      <c r="B16" s="37">
        <v>0.19112758222682738</v>
      </c>
      <c r="C16" s="37">
        <v>0.4554229999661593</v>
      </c>
      <c r="D16" s="37">
        <v>0.6598814233321739</v>
      </c>
      <c r="E16" s="37">
        <v>1</v>
      </c>
      <c r="F16" s="37">
        <v>1.224071015674566</v>
      </c>
      <c r="G16" s="37">
        <v>1.2110105630767418</v>
      </c>
      <c r="H16" s="19">
        <v>1.1839070091627095</v>
      </c>
    </row>
    <row r="17" spans="1:8" ht="24.75" customHeight="1" thickBot="1">
      <c r="A17" s="23">
        <v>2010</v>
      </c>
      <c r="B17" s="40">
        <v>0.25341846271563373</v>
      </c>
      <c r="C17" s="40">
        <v>0.4227486936893439</v>
      </c>
      <c r="D17" s="40">
        <v>0.7442489489261734</v>
      </c>
      <c r="E17" s="40">
        <v>1</v>
      </c>
      <c r="F17" s="40">
        <v>1.1086154925624518</v>
      </c>
      <c r="G17" s="40">
        <v>1.056504505344108</v>
      </c>
      <c r="H17" s="24">
        <v>1.34259353295266</v>
      </c>
    </row>
    <row r="18" spans="1:3" ht="15" customHeight="1" thickBot="1" thickTop="1">
      <c r="A18" s="5"/>
      <c r="B18" s="5"/>
      <c r="C18" s="5"/>
    </row>
    <row r="19" spans="1:8" ht="15" customHeight="1" thickTop="1">
      <c r="A19" s="80" t="s">
        <v>47</v>
      </c>
      <c r="B19" s="81"/>
      <c r="C19" s="81"/>
      <c r="D19" s="81"/>
      <c r="E19" s="81"/>
      <c r="F19" s="81"/>
      <c r="G19" s="81"/>
      <c r="H19" s="82"/>
    </row>
    <row r="20" spans="1:8" ht="15" customHeight="1">
      <c r="A20" s="83"/>
      <c r="B20" s="84"/>
      <c r="C20" s="84"/>
      <c r="D20" s="84"/>
      <c r="E20" s="84"/>
      <c r="F20" s="84"/>
      <c r="G20" s="84"/>
      <c r="H20" s="85"/>
    </row>
    <row r="21" spans="1:8" ht="15" customHeight="1" thickBot="1">
      <c r="A21" s="86"/>
      <c r="B21" s="87"/>
      <c r="C21" s="87"/>
      <c r="D21" s="87"/>
      <c r="E21" s="87"/>
      <c r="F21" s="87"/>
      <c r="G21" s="87"/>
      <c r="H21" s="88"/>
    </row>
    <row r="22" spans="1:3" ht="15" customHeight="1" thickTop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 t="s">
        <v>19</v>
      </c>
      <c r="B24" s="5"/>
      <c r="C24" s="5"/>
    </row>
    <row r="25" spans="1:3" ht="15" customHeight="1">
      <c r="A25" s="5"/>
      <c r="B25" s="5"/>
      <c r="C25" s="5"/>
    </row>
    <row r="26" spans="1:3" ht="15" customHeight="1">
      <c r="A26" s="5"/>
      <c r="B26" s="5"/>
      <c r="C26" s="5"/>
    </row>
    <row r="27" spans="1:3" ht="15">
      <c r="A27" s="5"/>
      <c r="B27" s="5"/>
      <c r="C27" s="5"/>
    </row>
    <row r="28" spans="1:3" ht="15">
      <c r="A28" s="5"/>
      <c r="B28" s="5"/>
      <c r="C28" s="5"/>
    </row>
    <row r="29" spans="1:3" ht="15">
      <c r="A29" s="5"/>
      <c r="B29" s="5"/>
      <c r="C29" s="5"/>
    </row>
    <row r="30" spans="1:3" ht="15">
      <c r="A30" s="5"/>
      <c r="B30" s="5"/>
      <c r="C30" s="5"/>
    </row>
    <row r="31" spans="1:3" ht="15">
      <c r="A31" s="5"/>
      <c r="B31" s="5"/>
      <c r="C31" s="5"/>
    </row>
    <row r="32" spans="1:3" ht="15">
      <c r="A32" s="5"/>
      <c r="B32" s="5"/>
      <c r="C32" s="5"/>
    </row>
    <row r="33" spans="1:3" ht="15">
      <c r="A33" s="5"/>
      <c r="B33" s="5"/>
      <c r="C33" s="5"/>
    </row>
    <row r="34" spans="1:3" ht="15">
      <c r="A34" s="5"/>
      <c r="B34" s="5"/>
      <c r="C34" s="5"/>
    </row>
    <row r="35" spans="1:3" ht="15">
      <c r="A35" s="5"/>
      <c r="B35" s="5"/>
      <c r="C35" s="5"/>
    </row>
    <row r="36" spans="1:3" ht="15">
      <c r="A36" s="5"/>
      <c r="B36" s="5"/>
      <c r="C36" s="5"/>
    </row>
    <row r="37" spans="1:3" ht="15">
      <c r="A37" s="5"/>
      <c r="B37" s="5"/>
      <c r="C37" s="5"/>
    </row>
    <row r="38" spans="1:3" ht="15">
      <c r="A38" s="5"/>
      <c r="B38" s="5"/>
      <c r="C38" s="5"/>
    </row>
    <row r="39" spans="1:3" ht="15">
      <c r="A39" s="5"/>
      <c r="B39" s="5"/>
      <c r="C39" s="5"/>
    </row>
    <row r="40" spans="1:3" ht="15">
      <c r="A40" s="5"/>
      <c r="B40" s="5"/>
      <c r="C40" s="5"/>
    </row>
    <row r="41" spans="1:3" ht="15">
      <c r="A41" s="5"/>
      <c r="B41" s="5"/>
      <c r="C41" s="5"/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  <row r="49" spans="1:3" ht="15">
      <c r="A49" s="5"/>
      <c r="B49" s="5"/>
      <c r="C49" s="5"/>
    </row>
    <row r="50" spans="1:3" ht="15">
      <c r="A50" s="5"/>
      <c r="B50" s="5"/>
      <c r="C50" s="5"/>
    </row>
    <row r="51" spans="1:3" ht="15">
      <c r="A51" s="5"/>
      <c r="B51" s="5"/>
      <c r="C51" s="5"/>
    </row>
    <row r="52" spans="1:3" ht="15">
      <c r="A52" s="5"/>
      <c r="B52" s="5"/>
      <c r="C52" s="5"/>
    </row>
    <row r="53" spans="1:3" ht="15">
      <c r="A53" s="5"/>
      <c r="B53" s="5"/>
      <c r="C53" s="5"/>
    </row>
    <row r="54" spans="1:3" ht="15">
      <c r="A54" s="5"/>
      <c r="B54" s="5"/>
      <c r="C54" s="5"/>
    </row>
    <row r="55" spans="1:3" ht="15">
      <c r="A55" s="5"/>
      <c r="B55" s="5"/>
      <c r="C55" s="5"/>
    </row>
    <row r="56" spans="1:3" ht="15">
      <c r="A56" s="5"/>
      <c r="B56" s="5"/>
      <c r="C56" s="5"/>
    </row>
    <row r="57" spans="1:3" ht="15">
      <c r="A57" s="5"/>
      <c r="B57" s="5"/>
      <c r="C57" s="5"/>
    </row>
    <row r="58" spans="1:3" ht="15">
      <c r="A58" s="5"/>
      <c r="B58" s="5"/>
      <c r="C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</sheetData>
  <sheetProtection/>
  <mergeCells count="11">
    <mergeCell ref="A5:A6"/>
    <mergeCell ref="A19:H21"/>
    <mergeCell ref="A3:H3"/>
    <mergeCell ref="A4:H4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49"/>
  <sheetViews>
    <sheetView zoomScalePageLayoutView="0" workbookViewId="0" topLeftCell="A1">
      <pane xSplit="1" ySplit="7" topLeftCell="O2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X25" sqref="X25"/>
    </sheetView>
  </sheetViews>
  <sheetFormatPr defaultColWidth="11.421875" defaultRowHeight="12.75"/>
  <cols>
    <col min="1" max="15" width="10.7109375" style="0" customWidth="1"/>
    <col min="16" max="16" width="16.7109375" style="0" customWidth="1"/>
    <col min="17" max="17" width="10.7109375" style="0" customWidth="1"/>
    <col min="18" max="20" width="20.7109375" style="0" customWidth="1"/>
    <col min="21" max="22" width="10.7109375" style="0" customWidth="1"/>
    <col min="23" max="24" width="20.7109375" style="0" customWidth="1"/>
    <col min="25" max="25" width="10.7109375" style="0" customWidth="1"/>
  </cols>
  <sheetData>
    <row r="2" ht="13.5" thickBot="1"/>
    <row r="3" spans="1:25" ht="15.75" customHeight="1" thickTop="1">
      <c r="A3" s="102" t="s">
        <v>83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51"/>
      <c r="O3" s="111" t="s">
        <v>87</v>
      </c>
      <c r="P3" s="111"/>
      <c r="Q3" s="111"/>
      <c r="R3" s="111"/>
      <c r="S3" s="111"/>
      <c r="T3" s="111"/>
      <c r="U3" s="111"/>
      <c r="V3" s="111"/>
      <c r="W3" s="111"/>
      <c r="X3" s="111"/>
      <c r="Y3" s="54"/>
    </row>
    <row r="4" spans="1:25" ht="15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51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54"/>
    </row>
    <row r="5" spans="1:25" ht="15.75" thickBo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51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54"/>
    </row>
    <row r="6" spans="15:24" ht="14.25" thickBot="1" thickTop="1"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39" ht="120" thickBot="1" thickTop="1">
      <c r="A7" s="67"/>
      <c r="B7" s="68" t="s">
        <v>59</v>
      </c>
      <c r="C7" s="68" t="s">
        <v>60</v>
      </c>
      <c r="D7" s="68" t="s">
        <v>61</v>
      </c>
      <c r="E7" s="68" t="s">
        <v>62</v>
      </c>
      <c r="F7" s="68" t="s">
        <v>63</v>
      </c>
      <c r="G7" s="68" t="s">
        <v>64</v>
      </c>
      <c r="H7" s="68" t="s">
        <v>65</v>
      </c>
      <c r="I7" s="68" t="s">
        <v>66</v>
      </c>
      <c r="J7" s="68" t="s">
        <v>67</v>
      </c>
      <c r="K7" s="68" t="s">
        <v>68</v>
      </c>
      <c r="L7" s="68" t="s">
        <v>69</v>
      </c>
      <c r="M7" s="68" t="s">
        <v>70</v>
      </c>
      <c r="N7" s="52"/>
      <c r="O7" s="67"/>
      <c r="P7" s="68" t="s">
        <v>81</v>
      </c>
      <c r="Q7" s="68" t="s">
        <v>71</v>
      </c>
      <c r="R7" s="68" t="s">
        <v>77</v>
      </c>
      <c r="S7" s="68" t="s">
        <v>76</v>
      </c>
      <c r="T7" s="68" t="s">
        <v>78</v>
      </c>
      <c r="U7" s="68" t="s">
        <v>72</v>
      </c>
      <c r="V7" s="68" t="s">
        <v>73</v>
      </c>
      <c r="W7" s="68" t="s">
        <v>75</v>
      </c>
      <c r="X7" s="68" t="s">
        <v>74</v>
      </c>
      <c r="Z7" s="12"/>
      <c r="AA7" s="12"/>
      <c r="AB7" s="12" t="s">
        <v>80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12" customHeight="1" thickTop="1">
      <c r="A8" s="56">
        <v>1790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13"/>
      <c r="O8" s="56">
        <v>1790</v>
      </c>
      <c r="P8" s="69">
        <f>AVERAGE(P9:P10)</f>
        <v>0.24229771156269736</v>
      </c>
      <c r="Q8" s="69">
        <f>AVERAGE(Q9:Q10)</f>
        <v>0.31999168701752057</v>
      </c>
      <c r="R8" s="69">
        <f>AVERAGE(R9:R10)</f>
        <v>26.665973918126713</v>
      </c>
      <c r="S8" s="69">
        <f>AVERAGE(S9:S10)</f>
        <v>10.517906382410423</v>
      </c>
      <c r="T8" s="69">
        <f>AVERAGE(T9:T10)</f>
        <v>0.0950627906119397</v>
      </c>
      <c r="U8" s="57"/>
      <c r="V8" s="57"/>
      <c r="W8" s="57"/>
      <c r="X8" s="5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12" customHeight="1">
      <c r="A9" s="56">
        <v>1800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13"/>
      <c r="O9" s="56">
        <v>1800</v>
      </c>
      <c r="P9" s="61">
        <v>0.23438437885917449</v>
      </c>
      <c r="Q9" s="61">
        <v>0.3062334141866031</v>
      </c>
      <c r="R9" s="61">
        <v>25.519451182216923</v>
      </c>
      <c r="S9" s="61">
        <f>AVERAGE(S10:S11)</f>
        <v>10.45638203271806</v>
      </c>
      <c r="T9" s="61">
        <v>0.08996157626186074</v>
      </c>
      <c r="U9" s="61"/>
      <c r="V9" s="57"/>
      <c r="W9" s="57"/>
      <c r="X9" s="5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12" customHeight="1">
      <c r="A10" s="56">
        <v>1810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3"/>
      <c r="O10" s="56">
        <v>1810</v>
      </c>
      <c r="P10" s="61">
        <v>0.25021104426622026</v>
      </c>
      <c r="Q10" s="61">
        <v>0.333749959848438</v>
      </c>
      <c r="R10" s="61">
        <v>27.812496654036504</v>
      </c>
      <c r="S10" s="61">
        <f>AVERAGE(S11:S12)</f>
        <v>10.579430732102786</v>
      </c>
      <c r="T10" s="61">
        <v>0.10016400496201867</v>
      </c>
      <c r="U10" s="61"/>
      <c r="V10" s="57"/>
      <c r="W10" s="57"/>
      <c r="X10" s="57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24" ht="12.75">
      <c r="A11" s="58">
        <f aca="true" t="shared" si="0" ref="A11:A18">A12-10</f>
        <v>1820</v>
      </c>
      <c r="B11" s="59">
        <v>0.20316205670968063</v>
      </c>
      <c r="C11" s="59">
        <v>0.1885433655078698</v>
      </c>
      <c r="D11" s="59">
        <v>0.21385479653650594</v>
      </c>
      <c r="E11" s="59">
        <v>0.19846670053459978</v>
      </c>
      <c r="F11" s="59">
        <v>0.022240744674995646</v>
      </c>
      <c r="G11" s="60">
        <v>56.75203999999999</v>
      </c>
      <c r="H11" s="60">
        <v>25.540395</v>
      </c>
      <c r="I11" s="61">
        <v>1.2325176638874071</v>
      </c>
      <c r="J11" s="61">
        <v>1.6647937834380944</v>
      </c>
      <c r="K11" s="59">
        <v>0.03702625347396665</v>
      </c>
      <c r="L11" s="59">
        <v>0.21011101999999998</v>
      </c>
      <c r="M11" s="59"/>
      <c r="N11" s="45"/>
      <c r="O11" s="58">
        <f aca="true" t="shared" si="1" ref="O11:O18">O12-10</f>
        <v>1820</v>
      </c>
      <c r="P11" s="61">
        <v>0.24189399939931727</v>
      </c>
      <c r="Q11" s="61">
        <v>0.31908679469432827</v>
      </c>
      <c r="R11" s="61">
        <v>26.590566224527358</v>
      </c>
      <c r="S11" s="61">
        <f>100*AB17/0.6</f>
        <v>10.333333333333334</v>
      </c>
      <c r="T11" s="61">
        <v>0.09468832575306159</v>
      </c>
      <c r="U11" s="61"/>
      <c r="V11" s="61"/>
      <c r="W11" s="61"/>
      <c r="X11" s="61"/>
    </row>
    <row r="12" spans="1:24" ht="12.75">
      <c r="A12" s="58">
        <f t="shared" si="0"/>
        <v>1830</v>
      </c>
      <c r="B12" s="59">
        <v>0.2080701677472571</v>
      </c>
      <c r="C12" s="59">
        <v>0.18139630210652424</v>
      </c>
      <c r="D12" s="59">
        <v>0.21902122920763906</v>
      </c>
      <c r="E12" s="59">
        <v>0.1909434759016045</v>
      </c>
      <c r="F12" s="59">
        <v>0.022083348748568016</v>
      </c>
      <c r="G12" s="60">
        <v>56.76591599999999</v>
      </c>
      <c r="H12" s="60">
        <v>25.610978</v>
      </c>
      <c r="I12" s="61">
        <v>1.1671525309030093</v>
      </c>
      <c r="J12" s="61">
        <v>1.593677617800443</v>
      </c>
      <c r="K12" s="59">
        <v>0.03519373862667427</v>
      </c>
      <c r="L12" s="59">
        <v>0.21958146000000003</v>
      </c>
      <c r="M12" s="59"/>
      <c r="N12" s="45"/>
      <c r="O12" s="58">
        <f t="shared" si="1"/>
        <v>1830</v>
      </c>
      <c r="P12" s="61">
        <v>0.2497168605772404</v>
      </c>
      <c r="Q12" s="61">
        <v>0.33286163292914517</v>
      </c>
      <c r="R12" s="61">
        <v>27.7384694107621</v>
      </c>
      <c r="S12" s="61">
        <f>100*AB18/0.6</f>
        <v>10.825528130872236</v>
      </c>
      <c r="T12" s="61">
        <v>0.09982904849733308</v>
      </c>
      <c r="U12" s="61"/>
      <c r="V12" s="61"/>
      <c r="W12" s="61"/>
      <c r="X12" s="61"/>
    </row>
    <row r="13" spans="1:24" ht="12.75">
      <c r="A13" s="58">
        <f t="shared" si="0"/>
        <v>1840</v>
      </c>
      <c r="B13" s="59">
        <v>0.2105407816877077</v>
      </c>
      <c r="C13" s="59">
        <v>0.18445186150603113</v>
      </c>
      <c r="D13" s="59">
        <v>0.22162187546074497</v>
      </c>
      <c r="E13" s="59">
        <v>0.19415985421687487</v>
      </c>
      <c r="F13" s="59">
        <v>0.02213264424778684</v>
      </c>
      <c r="G13" s="60">
        <v>56.853713000000006</v>
      </c>
      <c r="H13" s="60">
        <v>25.72131</v>
      </c>
      <c r="I13" s="61">
        <v>1.1852887413863078</v>
      </c>
      <c r="J13" s="61">
        <v>1.6482958661198626</v>
      </c>
      <c r="K13" s="59">
        <v>0.0364811460199286</v>
      </c>
      <c r="L13" s="59">
        <v>0.19830102</v>
      </c>
      <c r="M13" s="59"/>
      <c r="N13" s="45"/>
      <c r="O13" s="58">
        <f t="shared" si="1"/>
        <v>1840</v>
      </c>
      <c r="P13" s="61">
        <v>0.24403926382085928</v>
      </c>
      <c r="Q13" s="61">
        <v>0.32288644532798455</v>
      </c>
      <c r="R13" s="61">
        <v>26.907203777332047</v>
      </c>
      <c r="S13" s="61">
        <f>100*AVERAGE(AB16:AB19)/0.6</f>
        <v>10.661463198359268</v>
      </c>
      <c r="T13" s="61">
        <v>0.0961105455938417</v>
      </c>
      <c r="U13" s="61"/>
      <c r="V13" s="61"/>
      <c r="W13" s="61"/>
      <c r="X13" s="61"/>
    </row>
    <row r="14" spans="1:24" ht="12.75">
      <c r="A14" s="58">
        <f t="shared" si="0"/>
        <v>1850</v>
      </c>
      <c r="B14" s="59">
        <v>0.20018939661816892</v>
      </c>
      <c r="C14" s="59">
        <v>0.1596638956027748</v>
      </c>
      <c r="D14" s="59">
        <v>0.21072568065070413</v>
      </c>
      <c r="E14" s="59">
        <v>0.16806725852923665</v>
      </c>
      <c r="F14" s="59">
        <v>0.02103100074748498</v>
      </c>
      <c r="G14" s="60">
        <v>57.826382</v>
      </c>
      <c r="H14" s="60">
        <v>26.696758999999997</v>
      </c>
      <c r="I14" s="61">
        <v>1.203128115017176</v>
      </c>
      <c r="J14" s="61">
        <v>1.6061822563419896</v>
      </c>
      <c r="K14" s="59">
        <v>0.0337796202337255</v>
      </c>
      <c r="L14" s="59">
        <v>0.17017180999999998</v>
      </c>
      <c r="M14" s="59"/>
      <c r="N14" s="45"/>
      <c r="O14" s="58">
        <f t="shared" si="1"/>
        <v>1850</v>
      </c>
      <c r="P14" s="61">
        <v>0.2336881683031395</v>
      </c>
      <c r="Q14" s="61">
        <v>0.30505471902631925</v>
      </c>
      <c r="R14" s="61">
        <v>25.421226585526604</v>
      </c>
      <c r="S14" s="61">
        <f aca="true" t="shared" si="2" ref="S14:S31">100*AVERAGE(AB17:AB20)/0.6</f>
        <v>10.258415247035813</v>
      </c>
      <c r="T14" s="61">
        <v>0.08953066265894136</v>
      </c>
      <c r="U14" s="61"/>
      <c r="V14" s="61"/>
      <c r="W14" s="61"/>
      <c r="X14" s="61"/>
    </row>
    <row r="15" spans="1:24" ht="12.75">
      <c r="A15" s="58">
        <f t="shared" si="0"/>
        <v>1860</v>
      </c>
      <c r="B15" s="59">
        <v>0.20204236609821427</v>
      </c>
      <c r="C15" s="59">
        <v>0.171669933448194</v>
      </c>
      <c r="D15" s="59">
        <v>0.21267617484022555</v>
      </c>
      <c r="E15" s="59">
        <v>0.1807051931033621</v>
      </c>
      <c r="F15" s="59">
        <v>0.021550260924712187</v>
      </c>
      <c r="G15" s="60">
        <v>58.75690899999999</v>
      </c>
      <c r="H15" s="60">
        <v>27.61329</v>
      </c>
      <c r="I15" s="61">
        <v>1.1365306690368353</v>
      </c>
      <c r="J15" s="61">
        <v>1.4822498500595414</v>
      </c>
      <c r="K15" s="59">
        <v>0.031942871024398634</v>
      </c>
      <c r="L15" s="59">
        <v>0.18642999</v>
      </c>
      <c r="M15" s="59"/>
      <c r="N15" s="45"/>
      <c r="O15" s="58">
        <f t="shared" si="1"/>
        <v>1860</v>
      </c>
      <c r="P15" s="61">
        <v>0.22041203826556516</v>
      </c>
      <c r="Q15" s="61">
        <v>0.2827412348310753</v>
      </c>
      <c r="R15" s="61">
        <v>23.561769569256285</v>
      </c>
      <c r="S15" s="61">
        <f t="shared" si="2"/>
        <v>10.381463946420538</v>
      </c>
      <c r="T15" s="61">
        <v>0.08140506796190762</v>
      </c>
      <c r="U15" s="61"/>
      <c r="V15" s="61"/>
      <c r="W15" s="61"/>
      <c r="X15" s="61"/>
    </row>
    <row r="16" spans="1:24" ht="12.75">
      <c r="A16" s="58">
        <f t="shared" si="0"/>
        <v>1870</v>
      </c>
      <c r="B16" s="59">
        <v>0.22256423435450948</v>
      </c>
      <c r="C16" s="59">
        <v>0.1977626408250984</v>
      </c>
      <c r="D16" s="59">
        <v>0.23427814142579945</v>
      </c>
      <c r="E16" s="59">
        <v>0.20817120086852464</v>
      </c>
      <c r="F16" s="59">
        <v>0.021725639317292766</v>
      </c>
      <c r="G16" s="60">
        <v>59.573201000000005</v>
      </c>
      <c r="H16" s="60">
        <v>28.416323</v>
      </c>
      <c r="I16" s="61">
        <v>1.2795444446729485</v>
      </c>
      <c r="J16" s="61">
        <v>1.5913002895874748</v>
      </c>
      <c r="K16" s="59">
        <v>0.03457201613708101</v>
      </c>
      <c r="L16" s="59">
        <v>0.19901934000000002</v>
      </c>
      <c r="M16" s="59"/>
      <c r="N16" s="45"/>
      <c r="O16" s="58">
        <f t="shared" si="1"/>
        <v>1870</v>
      </c>
      <c r="P16" s="61">
        <v>0.21315735942854408</v>
      </c>
      <c r="Q16" s="61">
        <v>0.2711827041044729</v>
      </c>
      <c r="R16" s="61">
        <v>21.61031985975091</v>
      </c>
      <c r="S16" s="61">
        <f t="shared" si="2"/>
        <v>10.39283283713755</v>
      </c>
      <c r="T16" s="61">
        <v>0.07785016671449677</v>
      </c>
      <c r="U16" s="61"/>
      <c r="V16" s="61"/>
      <c r="W16" s="61"/>
      <c r="X16" s="61"/>
    </row>
    <row r="17" spans="1:28" ht="12.75">
      <c r="A17" s="58">
        <f t="shared" si="0"/>
        <v>1880</v>
      </c>
      <c r="B17" s="59">
        <v>0.24436789309633253</v>
      </c>
      <c r="C17" s="59">
        <v>0.2327268141398685</v>
      </c>
      <c r="D17" s="59">
        <v>0.2572293611540343</v>
      </c>
      <c r="E17" s="59">
        <v>0.24497559383144055</v>
      </c>
      <c r="F17" s="59">
        <v>0.021892821878877856</v>
      </c>
      <c r="G17" s="60">
        <v>60.12174699999999</v>
      </c>
      <c r="H17" s="60">
        <v>28.947235</v>
      </c>
      <c r="I17" s="61">
        <v>1.3157446357816744</v>
      </c>
      <c r="J17" s="61">
        <v>1.5890395463055742</v>
      </c>
      <c r="K17" s="59">
        <v>0.03478855974576082</v>
      </c>
      <c r="L17" s="59">
        <v>0.21681877000000002</v>
      </c>
      <c r="M17" s="59"/>
      <c r="N17" s="45"/>
      <c r="O17" s="58">
        <f t="shared" si="1"/>
        <v>1880</v>
      </c>
      <c r="P17" s="61">
        <v>0.19495547668892554</v>
      </c>
      <c r="Q17" s="61">
        <v>0.24230182213485835</v>
      </c>
      <c r="R17" s="61">
        <v>17.2946242724168</v>
      </c>
      <c r="S17" s="61">
        <f t="shared" si="2"/>
        <v>10.122543016071218</v>
      </c>
      <c r="T17" s="61">
        <v>0.06852591411336702</v>
      </c>
      <c r="U17" s="61"/>
      <c r="V17" s="61"/>
      <c r="W17" s="61"/>
      <c r="X17" s="61"/>
      <c r="AA17" s="6">
        <v>1880</v>
      </c>
      <c r="AB17" s="9">
        <v>0.062</v>
      </c>
    </row>
    <row r="18" spans="1:28" ht="12.75">
      <c r="A18" s="58">
        <f t="shared" si="0"/>
        <v>1890</v>
      </c>
      <c r="B18" s="59">
        <v>0.23860913449719232</v>
      </c>
      <c r="C18" s="59">
        <v>0.23119855444836415</v>
      </c>
      <c r="D18" s="59">
        <v>0.25116750999704457</v>
      </c>
      <c r="E18" s="59">
        <v>0.2433668994193307</v>
      </c>
      <c r="F18" s="59">
        <v>0.022002880248547872</v>
      </c>
      <c r="G18" s="60">
        <v>60.568403</v>
      </c>
      <c r="H18" s="60">
        <v>29.383887000000005</v>
      </c>
      <c r="I18" s="61">
        <v>1.3647675718020258</v>
      </c>
      <c r="J18" s="61">
        <v>1.608733118636088</v>
      </c>
      <c r="K18" s="59">
        <v>0.035396762161222804</v>
      </c>
      <c r="L18" s="59">
        <v>0.21605051</v>
      </c>
      <c r="M18" s="59"/>
      <c r="N18" s="45"/>
      <c r="O18" s="58">
        <f t="shared" si="1"/>
        <v>1890</v>
      </c>
      <c r="P18" s="61">
        <v>0.1501627721217606</v>
      </c>
      <c r="Q18" s="61">
        <v>0.17776881155112711</v>
      </c>
      <c r="R18" s="61">
        <v>11.268299417420355</v>
      </c>
      <c r="S18" s="61">
        <f t="shared" si="2"/>
        <v>10.916618129137714</v>
      </c>
      <c r="T18" s="61">
        <v>0.04644794742402454</v>
      </c>
      <c r="U18" s="61"/>
      <c r="V18" s="61"/>
      <c r="W18" s="61"/>
      <c r="X18" s="61"/>
      <c r="AA18" s="6">
        <v>1890</v>
      </c>
      <c r="AB18" s="9">
        <f>AB19</f>
        <v>0.06495316878523341</v>
      </c>
    </row>
    <row r="19" spans="1:28" ht="12.75">
      <c r="A19" s="58">
        <v>1900</v>
      </c>
      <c r="B19" s="59">
        <v>0.24104896189101005</v>
      </c>
      <c r="C19" s="59">
        <v>0.2333650644268836</v>
      </c>
      <c r="D19" s="59">
        <v>0.254828939597986</v>
      </c>
      <c r="E19" s="59">
        <v>0.24670577894463985</v>
      </c>
      <c r="F19" s="59">
        <v>0.022403370357432225</v>
      </c>
      <c r="G19" s="60">
        <v>60.836117999999985</v>
      </c>
      <c r="H19" s="60">
        <v>29.647517</v>
      </c>
      <c r="I19" s="61">
        <v>1.3446964842959512</v>
      </c>
      <c r="J19" s="61">
        <v>1.5942943162129068</v>
      </c>
      <c r="K19" s="59">
        <v>0.03571756602486691</v>
      </c>
      <c r="L19" s="59">
        <v>0.23735855</v>
      </c>
      <c r="M19" s="59"/>
      <c r="N19" s="45"/>
      <c r="O19" s="58">
        <v>1900</v>
      </c>
      <c r="P19" s="61">
        <v>0.1057169092307858</v>
      </c>
      <c r="Q19" s="61">
        <v>0.1182157004676176</v>
      </c>
      <c r="R19" s="61">
        <v>6.453921776330205</v>
      </c>
      <c r="S19" s="61">
        <f t="shared" si="2"/>
        <v>11.46460079003113</v>
      </c>
      <c r="T19" s="61">
        <v>0.026353191939623676</v>
      </c>
      <c r="U19" s="61"/>
      <c r="V19" s="61"/>
      <c r="W19" s="61"/>
      <c r="X19" s="61"/>
      <c r="AA19" s="6">
        <v>1900</v>
      </c>
      <c r="AB19" s="9">
        <f>AB21</f>
        <v>0.06495316878523341</v>
      </c>
    </row>
    <row r="20" spans="1:28" ht="12.75">
      <c r="A20" s="58">
        <v>1910</v>
      </c>
      <c r="B20" s="59">
        <v>0.22663027096073507</v>
      </c>
      <c r="C20" s="59">
        <v>0.2034910446832276</v>
      </c>
      <c r="D20" s="59">
        <v>0.23958597944861024</v>
      </c>
      <c r="E20" s="59">
        <v>0.21512395957863378</v>
      </c>
      <c r="F20" s="59">
        <v>0.021313480341917327</v>
      </c>
      <c r="G20" s="60">
        <v>61.12592000000001</v>
      </c>
      <c r="H20" s="60">
        <v>29.9489325</v>
      </c>
      <c r="I20" s="61">
        <v>1.359413626318179</v>
      </c>
      <c r="J20" s="61">
        <v>1.6247826850308609</v>
      </c>
      <c r="K20" s="59">
        <v>0.0346297738172929</v>
      </c>
      <c r="L20" s="59">
        <v>0.21461619999999998</v>
      </c>
      <c r="M20" s="59"/>
      <c r="N20" s="45"/>
      <c r="O20" s="58">
        <v>1910</v>
      </c>
      <c r="P20" s="61">
        <v>0.10335365304513325</v>
      </c>
      <c r="Q20" s="61">
        <v>0.11527892558039705</v>
      </c>
      <c r="R20" s="61">
        <v>5.33826639250009</v>
      </c>
      <c r="S20" s="61">
        <f t="shared" si="2"/>
        <v>11.348905827876688</v>
      </c>
      <c r="T20" s="61">
        <v>0.024814461807720716</v>
      </c>
      <c r="U20" s="61"/>
      <c r="V20" s="61"/>
      <c r="W20" s="61"/>
      <c r="X20" s="61"/>
      <c r="AA20" s="47">
        <v>1910</v>
      </c>
      <c r="AB20" s="48">
        <v>0.05429562835839269</v>
      </c>
    </row>
    <row r="21" spans="1:28" ht="12.75">
      <c r="A21" s="58">
        <v>1920</v>
      </c>
      <c r="B21" s="59">
        <v>0.09795617752515869</v>
      </c>
      <c r="C21" s="59">
        <v>0.07035521214274783</v>
      </c>
      <c r="D21" s="59">
        <v>0.10229958382015741</v>
      </c>
      <c r="E21" s="59">
        <v>0.07347478335333633</v>
      </c>
      <c r="F21" s="59">
        <v>0.020557902854581513</v>
      </c>
      <c r="G21" s="60">
        <v>62.34093999999999</v>
      </c>
      <c r="H21" s="60">
        <v>31.260555</v>
      </c>
      <c r="I21" s="61">
        <v>1.2082849554256514</v>
      </c>
      <c r="J21" s="61">
        <v>1.5103561942820645</v>
      </c>
      <c r="K21" s="59">
        <v>0.031049622922224445</v>
      </c>
      <c r="L21" s="59">
        <v>0.0854868</v>
      </c>
      <c r="M21" s="59"/>
      <c r="N21" s="45"/>
      <c r="O21" s="58">
        <v>1920</v>
      </c>
      <c r="P21" s="61">
        <v>0.09705791598825049</v>
      </c>
      <c r="Q21" s="61">
        <v>0.1075095234410095</v>
      </c>
      <c r="R21" s="61">
        <v>4.479563476708729</v>
      </c>
      <c r="S21" s="61">
        <f t="shared" si="2"/>
        <v>11.34696330558193</v>
      </c>
      <c r="T21" s="61">
        <v>0.023116096909133976</v>
      </c>
      <c r="U21" s="61"/>
      <c r="V21" s="61"/>
      <c r="W21" s="61"/>
      <c r="X21" s="61"/>
      <c r="AA21" s="47">
        <v>1920</v>
      </c>
      <c r="AB21" s="48">
        <v>0.06495316878523341</v>
      </c>
    </row>
    <row r="22" spans="1:28" ht="12.75">
      <c r="A22" s="58">
        <v>1930</v>
      </c>
      <c r="B22" s="59">
        <v>0.11036391456259105</v>
      </c>
      <c r="C22" s="59">
        <v>0.08125719500304006</v>
      </c>
      <c r="D22" s="59">
        <v>0.11827518971417005</v>
      </c>
      <c r="E22" s="59">
        <v>0.08708199770474179</v>
      </c>
      <c r="F22" s="59">
        <v>0.019682599002575497</v>
      </c>
      <c r="G22" s="60">
        <v>63.467601</v>
      </c>
      <c r="H22" s="60">
        <v>32.393624</v>
      </c>
      <c r="I22" s="61">
        <v>1.1350466934936079</v>
      </c>
      <c r="J22" s="61">
        <v>1.41880836686701</v>
      </c>
      <c r="K22" s="59">
        <v>0.02791965354407176</v>
      </c>
      <c r="L22" s="59">
        <v>0.09997943000000001</v>
      </c>
      <c r="M22" s="59"/>
      <c r="N22" s="45"/>
      <c r="O22" s="58">
        <v>1930</v>
      </c>
      <c r="P22" s="61">
        <v>0.11971688174774978</v>
      </c>
      <c r="Q22" s="61">
        <v>0.13619456114671075</v>
      </c>
      <c r="R22" s="61">
        <v>5.674773381112949</v>
      </c>
      <c r="S22" s="61">
        <f t="shared" si="2"/>
        <v>10.700354422443754</v>
      </c>
      <c r="T22" s="61">
        <v>0.03658145580270178</v>
      </c>
      <c r="U22" s="61"/>
      <c r="V22" s="61"/>
      <c r="W22" s="61"/>
      <c r="X22" s="61"/>
      <c r="AA22" s="47">
        <v>1930</v>
      </c>
      <c r="AB22" s="48">
        <v>0.0652260221624417</v>
      </c>
    </row>
    <row r="23" spans="1:28" ht="12.75">
      <c r="A23" s="58">
        <v>1940</v>
      </c>
      <c r="B23" s="59">
        <v>0.09820096990492985</v>
      </c>
      <c r="C23" s="59">
        <v>0.06740293414642967</v>
      </c>
      <c r="D23" s="59">
        <v>0.11495059749596764</v>
      </c>
      <c r="E23" s="59">
        <v>0.07889950130446205</v>
      </c>
      <c r="F23" s="59">
        <v>0.017356242891208948</v>
      </c>
      <c r="G23" s="60">
        <v>66.17308</v>
      </c>
      <c r="H23" s="60">
        <v>35.30739</v>
      </c>
      <c r="I23" s="61">
        <v>0.9423087647569725</v>
      </c>
      <c r="J23" s="61">
        <v>1.2179677535894542</v>
      </c>
      <c r="K23" s="59">
        <v>0.025943399805025004</v>
      </c>
      <c r="L23" s="59">
        <v>0.1028621</v>
      </c>
      <c r="M23" s="59"/>
      <c r="N23" s="45"/>
      <c r="O23" s="58">
        <v>1940</v>
      </c>
      <c r="P23" s="61">
        <v>0.1365135829337762</v>
      </c>
      <c r="Q23" s="61">
        <v>0.15844534978514735</v>
      </c>
      <c r="R23" s="61">
        <v>6.60188957438114</v>
      </c>
      <c r="S23" s="61">
        <f t="shared" si="2"/>
        <v>10.184278776460932</v>
      </c>
      <c r="T23" s="61">
        <v>0.047181709370174796</v>
      </c>
      <c r="U23" s="61"/>
      <c r="V23" s="61"/>
      <c r="W23" s="61"/>
      <c r="X23" s="61"/>
      <c r="AA23" s="47">
        <v>1940</v>
      </c>
      <c r="AB23" s="48">
        <v>0.05846621307964146</v>
      </c>
    </row>
    <row r="24" spans="1:28" ht="12.75">
      <c r="A24" s="58">
        <v>1950</v>
      </c>
      <c r="B24" s="59">
        <v>0.04347707539774849</v>
      </c>
      <c r="C24" s="59">
        <v>0.02928285242701594</v>
      </c>
      <c r="D24" s="59">
        <v>0.0569340764874684</v>
      </c>
      <c r="E24" s="59">
        <v>0.03834646522560974</v>
      </c>
      <c r="F24" s="59">
        <v>0.016313283950340242</v>
      </c>
      <c r="G24" s="60">
        <v>68.81581800000001</v>
      </c>
      <c r="H24" s="60">
        <v>38.013644000000006</v>
      </c>
      <c r="I24" s="61">
        <v>0.9693223782178014</v>
      </c>
      <c r="J24" s="61">
        <v>1.241733642271584</v>
      </c>
      <c r="K24" s="59">
        <v>0.02025727455641834</v>
      </c>
      <c r="L24" s="59">
        <v>0.052854029999999996</v>
      </c>
      <c r="M24" s="59"/>
      <c r="N24" s="45"/>
      <c r="O24" s="58">
        <v>1950</v>
      </c>
      <c r="P24" s="61">
        <v>0.1439906746112213</v>
      </c>
      <c r="Q24" s="61">
        <v>0.1684147267587049</v>
      </c>
      <c r="R24" s="61">
        <v>7.017280281612702</v>
      </c>
      <c r="S24" s="61">
        <f t="shared" si="2"/>
        <v>10.563357462778317</v>
      </c>
      <c r="T24" s="61">
        <v>0.0520093362336013</v>
      </c>
      <c r="U24" s="61">
        <f>P24</f>
        <v>0.1439906746112213</v>
      </c>
      <c r="V24" s="61">
        <f>Q24</f>
        <v>0.1684147267587049</v>
      </c>
      <c r="W24" s="61">
        <f>R24</f>
        <v>7.017280281612702</v>
      </c>
      <c r="X24" s="61">
        <f>T24</f>
        <v>0.0520093362336013</v>
      </c>
      <c r="AA24" s="47">
        <v>1950</v>
      </c>
      <c r="AB24" s="48">
        <v>0.07335343107198855</v>
      </c>
    </row>
    <row r="25" spans="1:28" ht="12.75">
      <c r="A25" s="58">
        <v>1960</v>
      </c>
      <c r="B25" s="59">
        <v>0.058520859229230414</v>
      </c>
      <c r="C25" s="59">
        <v>0.034620888647105684</v>
      </c>
      <c r="D25" s="59">
        <v>0.07936074760098899</v>
      </c>
      <c r="E25" s="59">
        <v>0.04694974820657689</v>
      </c>
      <c r="F25" s="59">
        <v>0.015931659442654567</v>
      </c>
      <c r="G25" s="60">
        <v>70.269301</v>
      </c>
      <c r="H25" s="60">
        <v>39.59671</v>
      </c>
      <c r="I25" s="61">
        <v>1.0926023714695456</v>
      </c>
      <c r="J25" s="61">
        <v>1.383814607768469</v>
      </c>
      <c r="K25" s="59">
        <v>0.022051136418508886</v>
      </c>
      <c r="L25" s="59">
        <v>0.06277635000000001</v>
      </c>
      <c r="M25" s="59"/>
      <c r="N25" s="45"/>
      <c r="O25" s="58">
        <v>1960</v>
      </c>
      <c r="P25" s="61">
        <v>0.18134430716029593</v>
      </c>
      <c r="Q25" s="61">
        <v>0.2217377263450806</v>
      </c>
      <c r="R25" s="61">
        <v>9.239071931045023</v>
      </c>
      <c r="S25" s="61">
        <f t="shared" si="2"/>
        <v>10.86749682105</v>
      </c>
      <c r="T25" s="61">
        <v>0.08213010200213881</v>
      </c>
      <c r="U25" s="61">
        <v>0.20074841075237168</v>
      </c>
      <c r="V25" s="61">
        <v>0.25165910621012694</v>
      </c>
      <c r="W25" s="61">
        <v>10.485796092088624</v>
      </c>
      <c r="X25" s="61">
        <v>0.07710973501217991</v>
      </c>
      <c r="AA25" s="47">
        <v>1960</v>
      </c>
      <c r="AB25" s="48">
        <v>0.0781047526466754</v>
      </c>
    </row>
    <row r="26" spans="1:28" ht="12.75">
      <c r="A26" s="58">
        <v>1970</v>
      </c>
      <c r="B26" s="59">
        <v>0.061890839407825096</v>
      </c>
      <c r="C26" s="59">
        <v>0.046495953682376225</v>
      </c>
      <c r="D26" s="59">
        <v>0.08590136936388768</v>
      </c>
      <c r="E26" s="59">
        <v>0.06453404299265374</v>
      </c>
      <c r="F26" s="59">
        <v>0.014921947188241491</v>
      </c>
      <c r="G26" s="60">
        <v>71.388851</v>
      </c>
      <c r="H26" s="60">
        <v>40.871994</v>
      </c>
      <c r="I26" s="61">
        <v>1.1327640440521467</v>
      </c>
      <c r="J26" s="61">
        <v>1.449833128862075</v>
      </c>
      <c r="K26" s="59">
        <v>0.02163272353328863</v>
      </c>
      <c r="L26" s="59">
        <v>0.06780829</v>
      </c>
      <c r="M26" s="59"/>
      <c r="N26" s="45"/>
      <c r="O26" s="58">
        <v>1970</v>
      </c>
      <c r="P26" s="61">
        <v>0.2159821506283317</v>
      </c>
      <c r="Q26" s="61">
        <v>0.2758620414627135</v>
      </c>
      <c r="R26" s="61">
        <v>11.494251727613063</v>
      </c>
      <c r="S26" s="61">
        <f t="shared" si="2"/>
        <v>11.196001790483972</v>
      </c>
      <c r="T26" s="61">
        <v>0.11824659410696695</v>
      </c>
      <c r="U26" s="61">
        <v>0.2557691567676683</v>
      </c>
      <c r="V26" s="61">
        <v>0.34468785085014103</v>
      </c>
      <c r="W26" s="61">
        <v>14.361993785422545</v>
      </c>
      <c r="X26" s="61">
        <v>0.12368815322242535</v>
      </c>
      <c r="AA26" s="47">
        <v>1970</v>
      </c>
      <c r="AB26" s="48">
        <v>0.062449343070735144</v>
      </c>
    </row>
    <row r="27" spans="1:28" ht="12.75">
      <c r="A27" s="58">
        <v>1980</v>
      </c>
      <c r="B27" s="59">
        <v>0.06359985670701154</v>
      </c>
      <c r="C27" s="59">
        <v>0.05650729750159998</v>
      </c>
      <c r="D27" s="59">
        <v>0.0907666861381574</v>
      </c>
      <c r="E27" s="59">
        <v>0.08064452346915067</v>
      </c>
      <c r="F27" s="59">
        <v>0.013614787624706994</v>
      </c>
      <c r="G27" s="60">
        <v>72.97603899999999</v>
      </c>
      <c r="H27" s="60">
        <v>42.69842</v>
      </c>
      <c r="I27" s="61">
        <v>1.1472781516103756</v>
      </c>
      <c r="J27" s="61">
        <v>1.5562477820648808</v>
      </c>
      <c r="K27" s="59">
        <v>0.02112325497234052</v>
      </c>
      <c r="L27" s="59">
        <v>0.07369392999999999</v>
      </c>
      <c r="M27" s="59"/>
      <c r="N27" s="45"/>
      <c r="O27" s="58">
        <v>1980</v>
      </c>
      <c r="P27" s="61">
        <v>0.22201708449590854</v>
      </c>
      <c r="Q27" s="61">
        <v>0.28540265910646323</v>
      </c>
      <c r="R27" s="61">
        <v>11.891777462769301</v>
      </c>
      <c r="S27" s="61">
        <f t="shared" si="2"/>
        <v>11.196001790483972</v>
      </c>
      <c r="T27" s="61">
        <v>0.1247290631173276</v>
      </c>
      <c r="U27" s="61">
        <v>0.28388414114438393</v>
      </c>
      <c r="V27" s="61">
        <v>0.3966571176115694</v>
      </c>
      <c r="W27" s="61">
        <v>16.52737990048206</v>
      </c>
      <c r="X27" s="61">
        <v>0.15215269739645004</v>
      </c>
      <c r="AA27" s="47">
        <v>1980</v>
      </c>
      <c r="AB27" s="48">
        <v>0.05841959254456723</v>
      </c>
    </row>
    <row r="28" spans="1:28" ht="12.75">
      <c r="A28" s="58">
        <v>1990</v>
      </c>
      <c r="B28" s="59">
        <v>0.07725355817175641</v>
      </c>
      <c r="C28" s="59">
        <v>0.0673848804110842</v>
      </c>
      <c r="D28" s="59">
        <v>0.10966702680177279</v>
      </c>
      <c r="E28" s="59">
        <v>0.09565772322935337</v>
      </c>
      <c r="F28" s="59">
        <v>0.012291322380605218</v>
      </c>
      <c r="G28" s="60">
        <v>74.41803000000002</v>
      </c>
      <c r="H28" s="60">
        <v>44.455695999999996</v>
      </c>
      <c r="I28" s="61">
        <v>1.1621859524466314</v>
      </c>
      <c r="J28" s="61">
        <v>1.9184412191457956</v>
      </c>
      <c r="K28" s="59">
        <v>0.023568246480563958</v>
      </c>
      <c r="L28" s="59">
        <v>0.09129696999999999</v>
      </c>
      <c r="M28" s="59"/>
      <c r="N28" s="45"/>
      <c r="O28" s="58">
        <v>1990</v>
      </c>
      <c r="P28" s="61">
        <v>0.22737779909506867</v>
      </c>
      <c r="Q28" s="61">
        <v>0.2943229828919514</v>
      </c>
      <c r="R28" s="61">
        <v>12.263457620497975</v>
      </c>
      <c r="S28" s="61">
        <f t="shared" si="2"/>
        <v>10.95315619051461</v>
      </c>
      <c r="T28" s="61">
        <v>0.13129437982265033</v>
      </c>
      <c r="U28" s="61">
        <v>0.31469532571939585</v>
      </c>
      <c r="V28" s="61">
        <v>0.45935062657845205</v>
      </c>
      <c r="W28" s="61">
        <v>19.139609440768833</v>
      </c>
      <c r="X28" s="61">
        <v>0.18953869621719277</v>
      </c>
      <c r="AA28" s="47">
        <v>1990</v>
      </c>
      <c r="AB28" s="48">
        <v>0.057834817876672315</v>
      </c>
    </row>
    <row r="29" spans="1:28" ht="12.75">
      <c r="A29" s="58">
        <v>2000</v>
      </c>
      <c r="B29" s="59">
        <v>0.11386252254021063</v>
      </c>
      <c r="C29" s="59">
        <v>0.09975227610506701</v>
      </c>
      <c r="D29" s="59">
        <v>0.16424549327526491</v>
      </c>
      <c r="E29" s="59">
        <v>0.14389161094179323</v>
      </c>
      <c r="F29" s="59">
        <v>0.01158315711641757</v>
      </c>
      <c r="G29" s="60">
        <v>76.00747000000001</v>
      </c>
      <c r="H29" s="60">
        <v>46.402583</v>
      </c>
      <c r="I29" s="61">
        <v>1.2186634641997722</v>
      </c>
      <c r="J29" s="61">
        <v>2.200312836494148</v>
      </c>
      <c r="K29" s="59">
        <v>0.02564271491283498</v>
      </c>
      <c r="L29" s="59">
        <v>0.12673929</v>
      </c>
      <c r="M29" s="59"/>
      <c r="N29" s="45"/>
      <c r="O29" s="58">
        <v>2000</v>
      </c>
      <c r="P29" s="61">
        <v>0.21959722359251663</v>
      </c>
      <c r="Q29" s="61">
        <v>0.281396710684231</v>
      </c>
      <c r="R29" s="61">
        <v>11.724862945176291</v>
      </c>
      <c r="S29" s="61">
        <f t="shared" si="2"/>
        <v>10.95315619051461</v>
      </c>
      <c r="T29" s="61">
        <v>0.1218034046782122</v>
      </c>
      <c r="U29" s="61">
        <v>0.3217732338621583</v>
      </c>
      <c r="V29" s="61">
        <v>0.47457019643761755</v>
      </c>
      <c r="W29" s="61">
        <v>19.773758184900732</v>
      </c>
      <c r="X29" s="61">
        <v>0.1990283453756052</v>
      </c>
      <c r="AA29" s="47">
        <v>2000</v>
      </c>
      <c r="AB29" s="48">
        <v>0.06571893714308766</v>
      </c>
    </row>
    <row r="30" spans="1:28" ht="12.75">
      <c r="A30" s="58">
        <f aca="true" t="shared" si="3" ref="A30:A39">A29+10</f>
        <v>2010</v>
      </c>
      <c r="B30" s="59">
        <v>0.1452506963835374</v>
      </c>
      <c r="C30" s="59">
        <v>0.1263889362613912</v>
      </c>
      <c r="D30" s="59">
        <v>0.20880510817415057</v>
      </c>
      <c r="E30" s="59">
        <v>0.18169038885975836</v>
      </c>
      <c r="F30" s="59">
        <v>0.01192261305034149</v>
      </c>
      <c r="G30" s="60">
        <v>78.009685</v>
      </c>
      <c r="H30" s="60">
        <v>48.810143000000004</v>
      </c>
      <c r="I30" s="61">
        <v>1.227422950844392</v>
      </c>
      <c r="J30" s="61">
        <v>2.2284154387306088</v>
      </c>
      <c r="K30" s="59">
        <v>0.025811342324733248</v>
      </c>
      <c r="L30" s="59">
        <v>0.14448924</v>
      </c>
      <c r="M30" s="59">
        <v>0.149</v>
      </c>
      <c r="N30" s="45"/>
      <c r="O30" s="58">
        <f aca="true" t="shared" si="4" ref="O30:O39">O29+10</f>
        <v>2010</v>
      </c>
      <c r="P30" s="61">
        <v>0.22714331881862973</v>
      </c>
      <c r="Q30" s="61">
        <v>0.29392383582455145</v>
      </c>
      <c r="R30" s="61">
        <v>12.246826492689644</v>
      </c>
      <c r="S30" s="61">
        <f t="shared" si="2"/>
        <v>10.95315619051461</v>
      </c>
      <c r="T30" s="61">
        <v>0.1309907744714953</v>
      </c>
      <c r="U30" s="61">
        <v>0.3452600038372684</v>
      </c>
      <c r="V30" s="61">
        <v>0.5275314455441233</v>
      </c>
      <c r="W30" s="61">
        <v>21.980476897671807</v>
      </c>
      <c r="X30" s="61">
        <v>0.223279389810924</v>
      </c>
      <c r="AA30" s="47">
        <v>2010</v>
      </c>
      <c r="AB30" s="48">
        <v>0.07154723154235237</v>
      </c>
    </row>
    <row r="31" spans="1:28" ht="12.75">
      <c r="A31" s="58">
        <f t="shared" si="3"/>
        <v>2020</v>
      </c>
      <c r="B31" s="59"/>
      <c r="C31" s="59"/>
      <c r="D31" s="59"/>
      <c r="E31" s="59"/>
      <c r="F31" s="59">
        <v>0.01211967086295038</v>
      </c>
      <c r="G31" s="60">
        <v>79.77935800000002</v>
      </c>
      <c r="H31" s="60">
        <v>50.953618000000006</v>
      </c>
      <c r="I31" s="62"/>
      <c r="J31" s="62"/>
      <c r="K31" s="62"/>
      <c r="L31" s="59">
        <v>0.14054281</v>
      </c>
      <c r="M31" s="59">
        <v>0.15502182</v>
      </c>
      <c r="N31" s="45"/>
      <c r="O31" s="58">
        <f t="shared" si="4"/>
        <v>2020</v>
      </c>
      <c r="P31" s="61">
        <v>0.23829708224830098</v>
      </c>
      <c r="Q31" s="61">
        <v>0.31285943230992486</v>
      </c>
      <c r="R31" s="61">
        <v>13.035809679580202</v>
      </c>
      <c r="S31" s="61">
        <f t="shared" si="2"/>
        <v>10.95315619051461</v>
      </c>
      <c r="T31" s="61">
        <v>0.14534039710595192</v>
      </c>
      <c r="U31" s="61">
        <v>0.3716495822891014</v>
      </c>
      <c r="V31" s="61">
        <v>0.5916273929860748</v>
      </c>
      <c r="W31" s="61">
        <v>24.651141374419787</v>
      </c>
      <c r="X31" s="61">
        <v>0.257017916039947</v>
      </c>
      <c r="AA31" s="49">
        <v>2020</v>
      </c>
      <c r="AB31" s="50">
        <f>AB29</f>
        <v>0.06571893714308766</v>
      </c>
    </row>
    <row r="32" spans="1:28" ht="12.75">
      <c r="A32" s="58">
        <f t="shared" si="3"/>
        <v>2030</v>
      </c>
      <c r="B32" s="62"/>
      <c r="C32" s="62"/>
      <c r="D32" s="62"/>
      <c r="E32" s="62"/>
      <c r="F32" s="59">
        <v>0.012657687984886503</v>
      </c>
      <c r="G32" s="60">
        <v>81.384536</v>
      </c>
      <c r="H32" s="60">
        <v>52.619263000000004</v>
      </c>
      <c r="I32" s="62"/>
      <c r="J32" s="62"/>
      <c r="K32" s="62"/>
      <c r="L32" s="59">
        <v>0.14549105</v>
      </c>
      <c r="M32" s="59">
        <v>0.17037009</v>
      </c>
      <c r="N32" s="45"/>
      <c r="O32" s="58">
        <f t="shared" si="4"/>
        <v>2030</v>
      </c>
      <c r="P32" s="61">
        <v>0.2406174622952312</v>
      </c>
      <c r="Q32" s="61">
        <v>0.3168593565800139</v>
      </c>
      <c r="R32" s="61">
        <v>13.202473190833913</v>
      </c>
      <c r="S32" s="61">
        <f>S31</f>
        <v>10.95315619051461</v>
      </c>
      <c r="T32" s="61">
        <v>0.14843769854152888</v>
      </c>
      <c r="U32" s="61">
        <v>0.3812409404720167</v>
      </c>
      <c r="V32" s="61">
        <v>0.6161379532169501</v>
      </c>
      <c r="W32" s="61">
        <v>25.67241471737292</v>
      </c>
      <c r="X32" s="61">
        <v>0.2943303590511311</v>
      </c>
      <c r="AA32" s="6">
        <v>2030</v>
      </c>
      <c r="AB32" s="9">
        <f>AB31</f>
        <v>0.06571893714308766</v>
      </c>
    </row>
    <row r="33" spans="1:28" ht="12.75">
      <c r="A33" s="58">
        <f t="shared" si="3"/>
        <v>2040</v>
      </c>
      <c r="B33" s="62"/>
      <c r="C33" s="62"/>
      <c r="D33" s="62"/>
      <c r="E33" s="62"/>
      <c r="F33" s="59">
        <v>0.013906278972444999</v>
      </c>
      <c r="G33" s="60">
        <v>83.856236</v>
      </c>
      <c r="H33" s="60">
        <v>54.560160999999994</v>
      </c>
      <c r="I33" s="62"/>
      <c r="J33" s="62"/>
      <c r="K33" s="62"/>
      <c r="L33" s="59">
        <v>0.1566608</v>
      </c>
      <c r="M33" s="59">
        <v>0.19323869</v>
      </c>
      <c r="N33" s="45"/>
      <c r="O33" s="58">
        <f t="shared" si="4"/>
        <v>2040</v>
      </c>
      <c r="P33" s="59"/>
      <c r="Q33" s="62"/>
      <c r="R33" s="62"/>
      <c r="S33" s="61"/>
      <c r="T33" s="62"/>
      <c r="U33" s="62"/>
      <c r="V33" s="61"/>
      <c r="W33" s="61"/>
      <c r="X33" s="61"/>
      <c r="AA33" s="6">
        <v>2040</v>
      </c>
      <c r="AB33" s="9">
        <f>AB32</f>
        <v>0.06571893714308766</v>
      </c>
    </row>
    <row r="34" spans="1:28" ht="12.75">
      <c r="A34" s="58">
        <f t="shared" si="3"/>
        <v>2050</v>
      </c>
      <c r="B34" s="62"/>
      <c r="C34" s="62"/>
      <c r="D34" s="62"/>
      <c r="E34" s="62"/>
      <c r="F34" s="59">
        <v>0.01432497218550042</v>
      </c>
      <c r="G34" s="60">
        <v>84.68902800000001</v>
      </c>
      <c r="H34" s="60">
        <v>54.179035999999996</v>
      </c>
      <c r="I34" s="62"/>
      <c r="J34" s="62"/>
      <c r="K34" s="62"/>
      <c r="L34" s="59">
        <v>0.16033745</v>
      </c>
      <c r="M34" s="59">
        <v>0.20687365</v>
      </c>
      <c r="N34" s="45"/>
      <c r="O34" s="58">
        <f t="shared" si="4"/>
        <v>2050</v>
      </c>
      <c r="P34" s="59"/>
      <c r="Q34" s="62"/>
      <c r="R34" s="62"/>
      <c r="S34" s="61"/>
      <c r="T34" s="62"/>
      <c r="U34" s="62"/>
      <c r="V34" s="61"/>
      <c r="W34" s="61"/>
      <c r="X34" s="61"/>
      <c r="AA34" s="6">
        <v>2050</v>
      </c>
      <c r="AB34" s="9">
        <f>AB33</f>
        <v>0.06571893714308766</v>
      </c>
    </row>
    <row r="35" spans="1:24" ht="12.75">
      <c r="A35" s="58">
        <f t="shared" si="3"/>
        <v>2060</v>
      </c>
      <c r="B35" s="62"/>
      <c r="C35" s="62"/>
      <c r="D35" s="62"/>
      <c r="E35" s="62"/>
      <c r="F35" s="59">
        <v>0.014517755649945516</v>
      </c>
      <c r="G35" s="60">
        <v>84.906287</v>
      </c>
      <c r="H35" s="60">
        <v>53.150240999999994</v>
      </c>
      <c r="I35" s="62"/>
      <c r="J35" s="62"/>
      <c r="K35" s="62"/>
      <c r="L35" s="59">
        <v>0.16504481</v>
      </c>
      <c r="M35" s="59">
        <v>0.22091080999999999</v>
      </c>
      <c r="N35" s="45"/>
      <c r="O35" s="58">
        <f t="shared" si="4"/>
        <v>2060</v>
      </c>
      <c r="P35" s="59"/>
      <c r="Q35" s="62"/>
      <c r="R35" s="62"/>
      <c r="S35" s="62"/>
      <c r="T35" s="62"/>
      <c r="U35" s="62"/>
      <c r="V35" s="62"/>
      <c r="W35" s="62"/>
      <c r="X35" s="62"/>
    </row>
    <row r="36" spans="1:24" ht="12.75">
      <c r="A36" s="58">
        <f t="shared" si="3"/>
        <v>2070</v>
      </c>
      <c r="B36" s="62"/>
      <c r="C36" s="62"/>
      <c r="D36" s="62"/>
      <c r="E36" s="62"/>
      <c r="F36" s="59">
        <v>0.01434141166326448</v>
      </c>
      <c r="G36" s="60">
        <v>84.792818</v>
      </c>
      <c r="H36" s="60">
        <v>52.343966</v>
      </c>
      <c r="I36" s="62"/>
      <c r="J36" s="62"/>
      <c r="K36" s="62"/>
      <c r="L36" s="59">
        <v>0.16340127</v>
      </c>
      <c r="M36" s="59">
        <v>0.22491349</v>
      </c>
      <c r="N36" s="45"/>
      <c r="O36" s="58">
        <f t="shared" si="4"/>
        <v>2070</v>
      </c>
      <c r="P36" s="59"/>
      <c r="Q36" s="62"/>
      <c r="R36" s="62"/>
      <c r="S36" s="62"/>
      <c r="T36" s="62"/>
      <c r="U36" s="62"/>
      <c r="V36" s="62"/>
      <c r="W36" s="62"/>
      <c r="X36" s="62"/>
    </row>
    <row r="37" spans="1:24" ht="12.75">
      <c r="A37" s="58">
        <f t="shared" si="3"/>
        <v>2080</v>
      </c>
      <c r="B37" s="62"/>
      <c r="C37" s="62"/>
      <c r="D37" s="62"/>
      <c r="E37" s="62"/>
      <c r="F37" s="59">
        <v>0.014292009050276114</v>
      </c>
      <c r="G37" s="60">
        <v>84.76549500000002</v>
      </c>
      <c r="H37" s="60">
        <v>52.184799</v>
      </c>
      <c r="I37" s="62"/>
      <c r="J37" s="62"/>
      <c r="K37" s="62"/>
      <c r="L37" s="59">
        <v>0.16088839</v>
      </c>
      <c r="M37" s="59">
        <v>0.22677049</v>
      </c>
      <c r="N37" s="45"/>
      <c r="O37" s="58">
        <f t="shared" si="4"/>
        <v>2080</v>
      </c>
      <c r="P37" s="59"/>
      <c r="Q37" s="62"/>
      <c r="R37" s="62"/>
      <c r="S37" s="62"/>
      <c r="T37" s="62"/>
      <c r="U37" s="62"/>
      <c r="V37" s="62"/>
      <c r="W37" s="62"/>
      <c r="X37" s="62"/>
    </row>
    <row r="38" spans="1:24" ht="12.75">
      <c r="A38" s="58">
        <f t="shared" si="3"/>
        <v>2090</v>
      </c>
      <c r="B38" s="62"/>
      <c r="C38" s="62"/>
      <c r="D38" s="62"/>
      <c r="E38" s="62"/>
      <c r="F38" s="59">
        <v>0.014417814300218781</v>
      </c>
      <c r="G38" s="60">
        <v>84.840647</v>
      </c>
      <c r="H38" s="60">
        <v>52.25612899999999</v>
      </c>
      <c r="I38" s="62"/>
      <c r="J38" s="62"/>
      <c r="K38" s="62"/>
      <c r="L38" s="59">
        <v>0.1595369</v>
      </c>
      <c r="M38" s="59">
        <v>0.22945034</v>
      </c>
      <c r="N38" s="45"/>
      <c r="O38" s="58">
        <f t="shared" si="4"/>
        <v>2090</v>
      </c>
      <c r="P38" s="59"/>
      <c r="Q38" s="62"/>
      <c r="R38" s="62"/>
      <c r="S38" s="62"/>
      <c r="T38" s="62"/>
      <c r="U38" s="62"/>
      <c r="V38" s="62"/>
      <c r="W38" s="62"/>
      <c r="X38" s="62"/>
    </row>
    <row r="39" spans="1:24" ht="13.5" thickBot="1">
      <c r="A39" s="63">
        <f t="shared" si="3"/>
        <v>2100</v>
      </c>
      <c r="B39" s="64"/>
      <c r="C39" s="64"/>
      <c r="D39" s="64"/>
      <c r="E39" s="64"/>
      <c r="F39" s="65">
        <v>0.014460925420245484</v>
      </c>
      <c r="G39" s="66">
        <v>84.93488</v>
      </c>
      <c r="H39" s="66">
        <v>52.35415</v>
      </c>
      <c r="I39" s="64"/>
      <c r="J39" s="64"/>
      <c r="K39" s="64"/>
      <c r="L39" s="65">
        <f>AVERAGE(L36:L38)</f>
        <v>0.16127552</v>
      </c>
      <c r="M39" s="65">
        <f>AVERAGE(M36:M38)</f>
        <v>0.2270447733333333</v>
      </c>
      <c r="N39" s="45"/>
      <c r="O39" s="63">
        <f t="shared" si="4"/>
        <v>2100</v>
      </c>
      <c r="P39" s="65"/>
      <c r="Q39" s="64"/>
      <c r="R39" s="64"/>
      <c r="S39" s="64"/>
      <c r="T39" s="64"/>
      <c r="U39" s="64"/>
      <c r="V39" s="64"/>
      <c r="W39" s="64"/>
      <c r="X39" s="64"/>
    </row>
    <row r="40" ht="13.5" thickTop="1">
      <c r="O40" s="46"/>
    </row>
    <row r="42" ht="12.75">
      <c r="A42" s="8" t="s">
        <v>0</v>
      </c>
    </row>
    <row r="43" ht="12.75">
      <c r="A43" s="8" t="s">
        <v>18</v>
      </c>
    </row>
    <row r="44" ht="13.5" thickBot="1"/>
    <row r="45" spans="1:24" ht="119.25" thickTop="1">
      <c r="A45" s="101" t="s">
        <v>39</v>
      </c>
      <c r="B45" s="14" t="s">
        <v>5</v>
      </c>
      <c r="C45" s="14" t="s">
        <v>6</v>
      </c>
      <c r="D45" s="14" t="s">
        <v>7</v>
      </c>
      <c r="E45" s="14" t="s">
        <v>8</v>
      </c>
      <c r="F45" s="14" t="s">
        <v>11</v>
      </c>
      <c r="G45" s="14" t="s">
        <v>1</v>
      </c>
      <c r="H45" s="14" t="s">
        <v>2</v>
      </c>
      <c r="I45" s="14" t="s">
        <v>4</v>
      </c>
      <c r="J45" s="14" t="s">
        <v>9</v>
      </c>
      <c r="K45" s="14" t="s">
        <v>10</v>
      </c>
      <c r="L45" s="14" t="s">
        <v>3</v>
      </c>
      <c r="M45" s="14" t="s">
        <v>3</v>
      </c>
      <c r="N45" s="14"/>
      <c r="O45" s="14"/>
      <c r="P45" s="14" t="s">
        <v>44</v>
      </c>
      <c r="Q45" s="14" t="s">
        <v>53</v>
      </c>
      <c r="R45" s="14" t="s">
        <v>43</v>
      </c>
      <c r="S45" s="14" t="s">
        <v>40</v>
      </c>
      <c r="T45" s="14" t="s">
        <v>42</v>
      </c>
      <c r="U45" s="14" t="s">
        <v>45</v>
      </c>
      <c r="V45" s="14" t="s">
        <v>54</v>
      </c>
      <c r="W45" s="14" t="s">
        <v>46</v>
      </c>
      <c r="X45" s="14" t="s">
        <v>41</v>
      </c>
    </row>
    <row r="46" spans="1:24" ht="15" customHeight="1">
      <c r="A46" s="101"/>
      <c r="B46" s="13" t="s">
        <v>12</v>
      </c>
      <c r="C46" s="13" t="s">
        <v>13</v>
      </c>
      <c r="D46" s="13" t="s">
        <v>13</v>
      </c>
      <c r="E46" s="13" t="s">
        <v>13</v>
      </c>
      <c r="F46" s="13" t="s">
        <v>14</v>
      </c>
      <c r="G46" s="13" t="s">
        <v>14</v>
      </c>
      <c r="H46" s="13" t="s">
        <v>14</v>
      </c>
      <c r="I46" s="13" t="s">
        <v>15</v>
      </c>
      <c r="J46" s="13" t="s">
        <v>15</v>
      </c>
      <c r="K46" s="13" t="s">
        <v>12</v>
      </c>
      <c r="L46" s="13" t="s">
        <v>16</v>
      </c>
      <c r="M46" s="13" t="s">
        <v>17</v>
      </c>
      <c r="N46" s="13"/>
      <c r="O46" s="13"/>
      <c r="P46" s="13" t="s">
        <v>48</v>
      </c>
      <c r="Q46" s="13" t="s">
        <v>49</v>
      </c>
      <c r="R46" s="13" t="s">
        <v>50</v>
      </c>
      <c r="S46" s="13" t="s">
        <v>51</v>
      </c>
      <c r="T46" s="13" t="s">
        <v>52</v>
      </c>
      <c r="U46" s="13" t="s">
        <v>55</v>
      </c>
      <c r="V46" s="13" t="s">
        <v>56</v>
      </c>
      <c r="W46" s="13" t="s">
        <v>57</v>
      </c>
      <c r="X46" s="13" t="s">
        <v>58</v>
      </c>
    </row>
    <row r="49" spans="6:8" ht="12.75">
      <c r="F49" s="9"/>
      <c r="G49" s="10"/>
      <c r="H49" s="10"/>
    </row>
  </sheetData>
  <sheetProtection/>
  <mergeCells count="3">
    <mergeCell ref="A45:A46"/>
    <mergeCell ref="A3:M5"/>
    <mergeCell ref="O3:X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3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2" max="9" width="12.7109375" style="0" customWidth="1"/>
    <col min="14" max="18" width="15.7109375" style="0" customWidth="1"/>
  </cols>
  <sheetData>
    <row r="3" ht="13.5" thickBot="1"/>
    <row r="4" spans="1:21" ht="15" customHeight="1" thickTop="1">
      <c r="A4" s="102" t="s">
        <v>88</v>
      </c>
      <c r="B4" s="103"/>
      <c r="C4" s="103"/>
      <c r="D4" s="103"/>
      <c r="E4" s="103"/>
      <c r="F4" s="103"/>
      <c r="G4" s="103"/>
      <c r="H4" s="103"/>
      <c r="I4" s="104"/>
      <c r="J4" s="71"/>
      <c r="K4" s="75"/>
      <c r="L4" s="75"/>
      <c r="N4" s="102" t="s">
        <v>82</v>
      </c>
      <c r="O4" s="103"/>
      <c r="P4" s="103"/>
      <c r="Q4" s="103"/>
      <c r="R4" s="104"/>
      <c r="S4" s="53"/>
      <c r="T4" s="54"/>
      <c r="U4" s="54"/>
    </row>
    <row r="5" spans="1:21" ht="15" customHeight="1">
      <c r="A5" s="105"/>
      <c r="B5" s="106"/>
      <c r="C5" s="106"/>
      <c r="D5" s="106"/>
      <c r="E5" s="106"/>
      <c r="F5" s="106"/>
      <c r="G5" s="106"/>
      <c r="H5" s="106"/>
      <c r="I5" s="107"/>
      <c r="J5" s="71"/>
      <c r="K5" s="75"/>
      <c r="L5" s="75"/>
      <c r="N5" s="105"/>
      <c r="O5" s="106"/>
      <c r="P5" s="106"/>
      <c r="Q5" s="106"/>
      <c r="R5" s="107"/>
      <c r="S5" s="53"/>
      <c r="T5" s="54"/>
      <c r="U5" s="54"/>
    </row>
    <row r="6" spans="1:21" ht="15" customHeight="1" thickBot="1">
      <c r="A6" s="108"/>
      <c r="B6" s="109"/>
      <c r="C6" s="109"/>
      <c r="D6" s="109"/>
      <c r="E6" s="109"/>
      <c r="F6" s="109"/>
      <c r="G6" s="109"/>
      <c r="H6" s="109"/>
      <c r="I6" s="110"/>
      <c r="J6" s="71"/>
      <c r="K6" s="75"/>
      <c r="L6" s="75"/>
      <c r="N6" s="108"/>
      <c r="O6" s="109"/>
      <c r="P6" s="109"/>
      <c r="Q6" s="109"/>
      <c r="R6" s="110"/>
      <c r="S6" s="53"/>
      <c r="T6" s="54"/>
      <c r="U6" s="54"/>
    </row>
    <row r="7" spans="1:22" ht="14.25" thickBot="1" thickTop="1">
      <c r="A7" s="70"/>
      <c r="B7" s="114"/>
      <c r="C7" s="114"/>
      <c r="D7" s="44"/>
      <c r="E7" s="44"/>
      <c r="F7" s="44"/>
      <c r="G7" s="44"/>
      <c r="H7" s="44"/>
      <c r="I7" s="44"/>
      <c r="J7" s="73"/>
      <c r="K7" s="74"/>
      <c r="L7" s="74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34" ht="120" thickBot="1" thickTop="1">
      <c r="A8" s="41"/>
      <c r="B8" s="55" t="s">
        <v>89</v>
      </c>
      <c r="C8" s="55" t="s">
        <v>90</v>
      </c>
      <c r="D8" s="55" t="s">
        <v>91</v>
      </c>
      <c r="E8" s="55" t="s">
        <v>92</v>
      </c>
      <c r="F8" s="55" t="s">
        <v>100</v>
      </c>
      <c r="G8" s="55" t="s">
        <v>101</v>
      </c>
      <c r="H8" s="55" t="s">
        <v>93</v>
      </c>
      <c r="I8" s="55" t="s">
        <v>94</v>
      </c>
      <c r="J8" s="72"/>
      <c r="K8" s="13" t="s">
        <v>37</v>
      </c>
      <c r="L8" s="16" t="s">
        <v>37</v>
      </c>
      <c r="M8" s="12"/>
      <c r="N8" s="28"/>
      <c r="O8" s="55" t="s">
        <v>96</v>
      </c>
      <c r="P8" s="55" t="s">
        <v>97</v>
      </c>
      <c r="Q8" s="55" t="s">
        <v>99</v>
      </c>
      <c r="R8" s="55" t="s">
        <v>98</v>
      </c>
      <c r="S8" s="13"/>
      <c r="T8" s="13" t="s">
        <v>37</v>
      </c>
      <c r="U8" s="16" t="s">
        <v>38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12.75" customHeight="1" thickTop="1">
      <c r="A9" s="78">
        <f>A10-10</f>
        <v>1850</v>
      </c>
      <c r="B9" s="79">
        <f>0.05+72.5992542055459%</f>
        <v>0.7759925420554591</v>
      </c>
      <c r="C9" s="79">
        <f aca="true" t="shared" si="0" ref="C9:C15">B9</f>
        <v>0.7759925420554591</v>
      </c>
      <c r="D9" s="79">
        <f aca="true" t="shared" si="1" ref="D9:D34">B9*((1+0.03)^30)</f>
        <v>1.8835375752542791</v>
      </c>
      <c r="E9" s="79">
        <f aca="true" t="shared" si="2" ref="E9:E34">C9*((1+0.03)^30)</f>
        <v>1.8835375752542791</v>
      </c>
      <c r="F9" s="79">
        <v>2.85</v>
      </c>
      <c r="G9" s="79">
        <v>2.85</v>
      </c>
      <c r="H9" s="79">
        <f aca="true" t="shared" si="3" ref="H9:I14">1.1*B9</f>
        <v>0.8535917962610051</v>
      </c>
      <c r="I9" s="79">
        <f t="shared" si="3"/>
        <v>0.8535917962610051</v>
      </c>
      <c r="J9" s="57"/>
      <c r="K9" s="29">
        <f aca="true" t="shared" si="4" ref="K9:K34">H9-B9</f>
        <v>0.07759925420554603</v>
      </c>
      <c r="L9" s="30">
        <f aca="true" t="shared" si="5" ref="L9:L34">I9-C9</f>
        <v>0.07759925420554603</v>
      </c>
      <c r="M9" s="12"/>
      <c r="N9" s="55">
        <v>1872</v>
      </c>
      <c r="O9" s="79">
        <v>0.493084593474949</v>
      </c>
      <c r="P9" s="79">
        <v>1.29975523001597</v>
      </c>
      <c r="Q9" s="79">
        <v>3.23943</v>
      </c>
      <c r="R9" s="79">
        <v>0.7167717756416031</v>
      </c>
      <c r="S9" s="29"/>
      <c r="T9" s="29">
        <f aca="true" t="shared" si="6" ref="T9:T15">R9-O9</f>
        <v>0.22368718216665412</v>
      </c>
      <c r="U9" s="30">
        <f aca="true" t="shared" si="7" ref="U9:U15">R9/O9</f>
        <v>1.4536486946190066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22" ht="12.75">
      <c r="A10" s="42">
        <f>A11-10</f>
        <v>1860</v>
      </c>
      <c r="B10" s="61">
        <v>0.7656215798759046</v>
      </c>
      <c r="C10" s="61">
        <f t="shared" si="0"/>
        <v>0.7656215798759046</v>
      </c>
      <c r="D10" s="61">
        <f t="shared" si="1"/>
        <v>1.8583645279657193</v>
      </c>
      <c r="E10" s="61">
        <f t="shared" si="2"/>
        <v>1.8583645279657193</v>
      </c>
      <c r="F10" s="61">
        <v>3.23</v>
      </c>
      <c r="G10" s="61">
        <v>3.23</v>
      </c>
      <c r="H10" s="61">
        <f t="shared" si="3"/>
        <v>0.8421837378634952</v>
      </c>
      <c r="I10" s="61">
        <f t="shared" si="3"/>
        <v>0.8421837378634952</v>
      </c>
      <c r="J10" s="61"/>
      <c r="K10" s="29">
        <f t="shared" si="4"/>
        <v>0.07656215798759058</v>
      </c>
      <c r="L10" s="30">
        <f t="shared" si="5"/>
        <v>0.07656215798759058</v>
      </c>
      <c r="M10" s="7"/>
      <c r="N10" s="27">
        <v>1882</v>
      </c>
      <c r="O10" s="61">
        <v>0.479358103275413</v>
      </c>
      <c r="P10" s="61">
        <v>1.27643743549348</v>
      </c>
      <c r="Q10" s="61">
        <v>3.31322</v>
      </c>
      <c r="R10" s="61">
        <v>0.7213000781800214</v>
      </c>
      <c r="S10" s="29"/>
      <c r="T10" s="29">
        <f t="shared" si="6"/>
        <v>0.2419419749046084</v>
      </c>
      <c r="U10" s="30">
        <f t="shared" si="7"/>
        <v>1.5047207364420034</v>
      </c>
      <c r="V10" s="7"/>
    </row>
    <row r="11" spans="1:22" ht="12.75">
      <c r="A11" s="42">
        <f>A12-10</f>
        <v>1870</v>
      </c>
      <c r="B11" s="61">
        <f>-0.02+79.9595466272023%</f>
        <v>0.779595466272023</v>
      </c>
      <c r="C11" s="61">
        <f t="shared" si="0"/>
        <v>0.779595466272023</v>
      </c>
      <c r="D11" s="61">
        <f t="shared" si="1"/>
        <v>1.892282817991685</v>
      </c>
      <c r="E11" s="61">
        <f t="shared" si="2"/>
        <v>1.892282817991685</v>
      </c>
      <c r="F11" s="61">
        <v>3.26</v>
      </c>
      <c r="G11" s="61">
        <v>3.26</v>
      </c>
      <c r="H11" s="61">
        <f t="shared" si="3"/>
        <v>0.8575550128992254</v>
      </c>
      <c r="I11" s="61">
        <f t="shared" si="3"/>
        <v>0.8575550128992254</v>
      </c>
      <c r="J11" s="61"/>
      <c r="K11" s="29">
        <f t="shared" si="4"/>
        <v>0.07795954662720239</v>
      </c>
      <c r="L11" s="30">
        <f t="shared" si="5"/>
        <v>0.07795954662720239</v>
      </c>
      <c r="M11" s="7"/>
      <c r="N11" s="27">
        <v>1912</v>
      </c>
      <c r="O11" s="61">
        <v>0.5629086041425139</v>
      </c>
      <c r="P11" s="61">
        <v>1.3663269295448799</v>
      </c>
      <c r="Q11" s="61">
        <v>3.476773</v>
      </c>
      <c r="R11" s="61">
        <v>0.7379537035893659</v>
      </c>
      <c r="S11" s="29"/>
      <c r="T11" s="29">
        <f t="shared" si="6"/>
        <v>0.17504509944685198</v>
      </c>
      <c r="U11" s="30">
        <f t="shared" si="7"/>
        <v>1.3109654003486064</v>
      </c>
      <c r="V11" s="7"/>
    </row>
    <row r="12" spans="1:22" ht="12.75">
      <c r="A12" s="42">
        <f>A13-10</f>
        <v>1880</v>
      </c>
      <c r="B12" s="61">
        <f>-0.02+81.9529160218167%</f>
        <v>0.799529160218167</v>
      </c>
      <c r="C12" s="61">
        <f t="shared" si="0"/>
        <v>0.799529160218167</v>
      </c>
      <c r="D12" s="61">
        <f t="shared" si="1"/>
        <v>1.9406671252193408</v>
      </c>
      <c r="E12" s="61">
        <f t="shared" si="2"/>
        <v>1.9406671252193408</v>
      </c>
      <c r="F12" s="61">
        <v>3.03</v>
      </c>
      <c r="G12" s="61">
        <v>3.03</v>
      </c>
      <c r="H12" s="61">
        <f t="shared" si="3"/>
        <v>0.8794820762399838</v>
      </c>
      <c r="I12" s="61">
        <f t="shared" si="3"/>
        <v>0.8794820762399838</v>
      </c>
      <c r="J12" s="61"/>
      <c r="K12" s="29">
        <f t="shared" si="4"/>
        <v>0.07995291602181676</v>
      </c>
      <c r="L12" s="30">
        <f t="shared" si="5"/>
        <v>0.07995291602181676</v>
      </c>
      <c r="M12" s="7"/>
      <c r="N12" s="27">
        <v>1922</v>
      </c>
      <c r="O12" s="61">
        <v>0.5547509498199042</v>
      </c>
      <c r="P12" s="61">
        <v>1.3465261613546713</v>
      </c>
      <c r="Q12" s="61">
        <v>2.95968</v>
      </c>
      <c r="R12" s="61">
        <v>0.7159792613598259</v>
      </c>
      <c r="S12" s="29"/>
      <c r="T12" s="29">
        <f t="shared" si="6"/>
        <v>0.16122831153992168</v>
      </c>
      <c r="U12" s="30">
        <f t="shared" si="7"/>
        <v>1.290631880111721</v>
      </c>
      <c r="V12" s="7"/>
    </row>
    <row r="13" spans="1:22" ht="12.75" customHeight="1">
      <c r="A13" s="42">
        <f>A14-10</f>
        <v>1890</v>
      </c>
      <c r="B13" s="61">
        <f>-0.02+81.8355094202434%</f>
        <v>0.798355094202434</v>
      </c>
      <c r="C13" s="61">
        <f t="shared" si="0"/>
        <v>0.798355094202434</v>
      </c>
      <c r="D13" s="61">
        <f t="shared" si="1"/>
        <v>1.937817358840653</v>
      </c>
      <c r="E13" s="61">
        <f t="shared" si="2"/>
        <v>1.937817358840653</v>
      </c>
      <c r="F13" s="61">
        <v>3.06</v>
      </c>
      <c r="G13" s="61">
        <v>3.06</v>
      </c>
      <c r="H13" s="61">
        <f t="shared" si="3"/>
        <v>0.8781906036226774</v>
      </c>
      <c r="I13" s="61">
        <f t="shared" si="3"/>
        <v>0.8781906036226774</v>
      </c>
      <c r="J13" s="61"/>
      <c r="K13" s="29">
        <f t="shared" si="4"/>
        <v>0.07983550942024342</v>
      </c>
      <c r="L13" s="30">
        <f t="shared" si="5"/>
        <v>0.07983550942024342</v>
      </c>
      <c r="M13" s="7"/>
      <c r="N13" s="27">
        <v>1927</v>
      </c>
      <c r="O13" s="61">
        <v>0.5214855293733347</v>
      </c>
      <c r="P13" s="61">
        <v>1.2657822547163677</v>
      </c>
      <c r="Q13" s="61">
        <v>3.232245</v>
      </c>
      <c r="R13" s="61">
        <v>0.6615241262925387</v>
      </c>
      <c r="S13" s="29"/>
      <c r="T13" s="29">
        <f t="shared" si="6"/>
        <v>0.14003859691920395</v>
      </c>
      <c r="U13" s="30">
        <f t="shared" si="7"/>
        <v>1.2685378386002144</v>
      </c>
      <c r="V13" s="7"/>
    </row>
    <row r="14" spans="1:22" ht="12.75">
      <c r="A14" s="42">
        <v>1900</v>
      </c>
      <c r="B14" s="61">
        <f>-0.02+82.9632402720976%</f>
        <v>0.8096324027209759</v>
      </c>
      <c r="C14" s="61">
        <f t="shared" si="0"/>
        <v>0.8096324027209759</v>
      </c>
      <c r="D14" s="61">
        <f t="shared" si="1"/>
        <v>1.9651903465837373</v>
      </c>
      <c r="E14" s="61">
        <f t="shared" si="2"/>
        <v>1.9651903465837373</v>
      </c>
      <c r="F14" s="61">
        <v>3.17</v>
      </c>
      <c r="G14" s="61">
        <v>3.17</v>
      </c>
      <c r="H14" s="61">
        <f t="shared" si="3"/>
        <v>0.8905956429930736</v>
      </c>
      <c r="I14" s="61">
        <f t="shared" si="3"/>
        <v>0.8905956429930736</v>
      </c>
      <c r="J14" s="61"/>
      <c r="K14" s="29">
        <f t="shared" si="4"/>
        <v>0.08096324027209767</v>
      </c>
      <c r="L14" s="30">
        <f t="shared" si="5"/>
        <v>0.08096324027209767</v>
      </c>
      <c r="M14" s="7"/>
      <c r="N14" s="27">
        <v>1932</v>
      </c>
      <c r="O14" s="61">
        <v>0.4945746113536105</v>
      </c>
      <c r="P14" s="61">
        <v>1.20046239334183</v>
      </c>
      <c r="Q14" s="61">
        <v>3.339559</v>
      </c>
      <c r="R14" s="61">
        <v>0.655769416874891</v>
      </c>
      <c r="S14" s="29"/>
      <c r="T14" s="29">
        <f t="shared" si="6"/>
        <v>0.16119480552128046</v>
      </c>
      <c r="U14" s="30">
        <f t="shared" si="7"/>
        <v>1.3259261632539192</v>
      </c>
      <c r="V14" s="7"/>
    </row>
    <row r="15" spans="1:22" ht="13.5" thickBot="1">
      <c r="A15" s="42">
        <v>1910</v>
      </c>
      <c r="B15" s="61">
        <f>-0.03+85.8330287502415%</f>
        <v>0.8283302875024149</v>
      </c>
      <c r="C15" s="61">
        <f t="shared" si="0"/>
        <v>0.8283302875024149</v>
      </c>
      <c r="D15" s="61">
        <f t="shared" si="1"/>
        <v>2.0105750206043522</v>
      </c>
      <c r="E15" s="61">
        <f t="shared" si="2"/>
        <v>2.0105750206043522</v>
      </c>
      <c r="F15" s="61">
        <v>3.27</v>
      </c>
      <c r="G15" s="61">
        <v>3.27</v>
      </c>
      <c r="H15" s="61">
        <f>1.08*B15</f>
        <v>0.8945967105026081</v>
      </c>
      <c r="I15" s="61">
        <f>1.08*C15</f>
        <v>0.8945967105026081</v>
      </c>
      <c r="J15" s="61"/>
      <c r="K15" s="29">
        <f t="shared" si="4"/>
        <v>0.06626642300019325</v>
      </c>
      <c r="L15" s="30">
        <f t="shared" si="5"/>
        <v>0.06626642300019325</v>
      </c>
      <c r="M15" s="7"/>
      <c r="N15" s="31">
        <v>1937</v>
      </c>
      <c r="O15" s="76">
        <v>0.47853057607803096</v>
      </c>
      <c r="P15" s="76">
        <v>1.1615193086309725</v>
      </c>
      <c r="Q15" s="76">
        <v>3.222888</v>
      </c>
      <c r="R15" s="76">
        <v>0.6730260596266818</v>
      </c>
      <c r="S15" s="29"/>
      <c r="T15" s="32">
        <f t="shared" si="6"/>
        <v>0.19449548354865087</v>
      </c>
      <c r="U15" s="33">
        <f t="shared" si="7"/>
        <v>1.4064431684652388</v>
      </c>
      <c r="V15" s="7"/>
    </row>
    <row r="16" spans="1:22" ht="13.5" thickTop="1">
      <c r="A16" s="42">
        <v>1920</v>
      </c>
      <c r="B16" s="61">
        <v>0.68212640018707</v>
      </c>
      <c r="C16" s="61">
        <v>0.68212640018707</v>
      </c>
      <c r="D16" s="61">
        <f t="shared" si="1"/>
        <v>1.655699811781774</v>
      </c>
      <c r="E16" s="61">
        <f t="shared" si="2"/>
        <v>1.655699811781774</v>
      </c>
      <c r="F16" s="61">
        <v>2.77</v>
      </c>
      <c r="G16" s="61">
        <v>2.77</v>
      </c>
      <c r="H16" s="61">
        <f>1.15*B16</f>
        <v>0.7844453602151304</v>
      </c>
      <c r="I16" s="61">
        <f>1.15*C16</f>
        <v>0.7844453602151304</v>
      </c>
      <c r="J16" s="61"/>
      <c r="K16" s="29">
        <f t="shared" si="4"/>
        <v>0.1023189600280604</v>
      </c>
      <c r="L16" s="30">
        <f t="shared" si="5"/>
        <v>0.1023189600280604</v>
      </c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2.75">
      <c r="A17" s="42">
        <v>1930</v>
      </c>
      <c r="B17" s="61">
        <v>0.5148331466074136</v>
      </c>
      <c r="C17" s="61">
        <v>0.5148331466074136</v>
      </c>
      <c r="D17" s="61">
        <f t="shared" si="1"/>
        <v>1.2496351756846589</v>
      </c>
      <c r="E17" s="61">
        <f t="shared" si="2"/>
        <v>1.2496351756846589</v>
      </c>
      <c r="F17" s="61">
        <v>2.72</v>
      </c>
      <c r="G17" s="61">
        <v>2.72</v>
      </c>
      <c r="H17" s="61">
        <f>1.15*B17</f>
        <v>0.5920581185985256</v>
      </c>
      <c r="I17" s="61">
        <f>1.15*C17</f>
        <v>0.5920581185985256</v>
      </c>
      <c r="J17" s="61"/>
      <c r="K17" s="29">
        <f t="shared" si="4"/>
        <v>0.077224971991112</v>
      </c>
      <c r="L17" s="30">
        <f t="shared" si="5"/>
        <v>0.077224971991112</v>
      </c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2.75">
      <c r="A18" s="42">
        <v>1940</v>
      </c>
      <c r="B18" s="61">
        <v>0.5798545699695701</v>
      </c>
      <c r="C18" s="61">
        <v>0.5798545699695701</v>
      </c>
      <c r="D18" s="61">
        <f t="shared" si="1"/>
        <v>1.4074592364349559</v>
      </c>
      <c r="E18" s="61">
        <f t="shared" si="2"/>
        <v>1.4074592364349559</v>
      </c>
      <c r="F18" s="61">
        <v>2.7</v>
      </c>
      <c r="G18" s="61">
        <v>2.7</v>
      </c>
      <c r="H18" s="61">
        <f>1.1*B18</f>
        <v>0.6378400269665271</v>
      </c>
      <c r="I18" s="61">
        <f>1.1*C18</f>
        <v>0.6378400269665271</v>
      </c>
      <c r="J18" s="61"/>
      <c r="K18" s="29">
        <f t="shared" si="4"/>
        <v>0.05798545699695701</v>
      </c>
      <c r="L18" s="30">
        <f t="shared" si="5"/>
        <v>0.05798545699695701</v>
      </c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2.75">
      <c r="A19" s="42">
        <v>1950</v>
      </c>
      <c r="B19" s="61">
        <v>0.5200581013558415</v>
      </c>
      <c r="C19" s="61">
        <v>0.5200581013558415</v>
      </c>
      <c r="D19" s="61">
        <f t="shared" si="1"/>
        <v>1.262317512259182</v>
      </c>
      <c r="E19" s="61">
        <f t="shared" si="2"/>
        <v>1.262317512259182</v>
      </c>
      <c r="F19" s="61">
        <v>2.36</v>
      </c>
      <c r="G19" s="61">
        <v>2.36</v>
      </c>
      <c r="H19" s="61">
        <f>1.1*B19</f>
        <v>0.5720639114914258</v>
      </c>
      <c r="I19" s="61">
        <f>1.1*C19</f>
        <v>0.5720639114914258</v>
      </c>
      <c r="J19" s="61"/>
      <c r="K19" s="29">
        <f t="shared" si="4"/>
        <v>0.05200581013558425</v>
      </c>
      <c r="L19" s="30">
        <f t="shared" si="5"/>
        <v>0.05200581013558425</v>
      </c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2.75">
      <c r="A20" s="42">
        <v>1960</v>
      </c>
      <c r="B20" s="61">
        <v>0.40960956148490835</v>
      </c>
      <c r="C20" s="61">
        <v>0.40960956148490835</v>
      </c>
      <c r="D20" s="61">
        <f t="shared" si="1"/>
        <v>0.9942299164327713</v>
      </c>
      <c r="E20" s="61">
        <f t="shared" si="2"/>
        <v>0.9942299164327713</v>
      </c>
      <c r="F20" s="61">
        <v>1.94</v>
      </c>
      <c r="G20" s="61">
        <v>1.94</v>
      </c>
      <c r="H20" s="61">
        <f aca="true" t="shared" si="8" ref="H20:I24">1.15*B20</f>
        <v>0.4710509957076446</v>
      </c>
      <c r="I20" s="61">
        <f t="shared" si="8"/>
        <v>0.4710509957076446</v>
      </c>
      <c r="J20" s="61"/>
      <c r="K20" s="29">
        <f t="shared" si="4"/>
        <v>0.061441434222736235</v>
      </c>
      <c r="L20" s="30">
        <f t="shared" si="5"/>
        <v>0.061441434222736235</v>
      </c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2.75">
      <c r="A21" s="42">
        <v>1970</v>
      </c>
      <c r="B21" s="61">
        <v>0.3853663487502731</v>
      </c>
      <c r="C21" s="61">
        <v>0.3853663487502731</v>
      </c>
      <c r="D21" s="61">
        <f t="shared" si="1"/>
        <v>0.9353852759809239</v>
      </c>
      <c r="E21" s="61">
        <f t="shared" si="2"/>
        <v>0.9353852759809239</v>
      </c>
      <c r="F21" s="61">
        <v>1.59</v>
      </c>
      <c r="G21" s="61">
        <v>1.59</v>
      </c>
      <c r="H21" s="61">
        <f t="shared" si="8"/>
        <v>0.443171301062814</v>
      </c>
      <c r="I21" s="61">
        <f t="shared" si="8"/>
        <v>0.443171301062814</v>
      </c>
      <c r="J21" s="61"/>
      <c r="K21" s="29">
        <f t="shared" si="4"/>
        <v>0.0578049523125409</v>
      </c>
      <c r="L21" s="30">
        <f t="shared" si="5"/>
        <v>0.0578049523125409</v>
      </c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2.75">
      <c r="A22" s="42">
        <v>1980</v>
      </c>
      <c r="B22" s="61">
        <v>0.40787612784434124</v>
      </c>
      <c r="C22" s="61">
        <v>0.40787612784434124</v>
      </c>
      <c r="D22" s="61">
        <f t="shared" si="1"/>
        <v>0.990022418010725</v>
      </c>
      <c r="E22" s="61">
        <f t="shared" si="2"/>
        <v>0.990022418010725</v>
      </c>
      <c r="F22" s="61">
        <v>1.3</v>
      </c>
      <c r="G22" s="61">
        <v>1.3</v>
      </c>
      <c r="H22" s="61">
        <f t="shared" si="8"/>
        <v>0.4690575470209924</v>
      </c>
      <c r="I22" s="61">
        <f t="shared" si="8"/>
        <v>0.4690575470209924</v>
      </c>
      <c r="J22" s="61"/>
      <c r="K22" s="29">
        <f t="shared" si="4"/>
        <v>0.06118141917665115</v>
      </c>
      <c r="L22" s="30">
        <f t="shared" si="5"/>
        <v>0.06118141917665115</v>
      </c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2.75">
      <c r="A23" s="42">
        <v>1990</v>
      </c>
      <c r="B23" s="61">
        <v>0.46903615994315856</v>
      </c>
      <c r="C23" s="61">
        <v>0.46903615994315856</v>
      </c>
      <c r="D23" s="61">
        <f t="shared" si="1"/>
        <v>1.1384738686609392</v>
      </c>
      <c r="E23" s="61">
        <f t="shared" si="2"/>
        <v>1.1384738686609392</v>
      </c>
      <c r="F23" s="61">
        <v>1.35</v>
      </c>
      <c r="G23" s="61">
        <v>1.35</v>
      </c>
      <c r="H23" s="61">
        <f t="shared" si="8"/>
        <v>0.5393915839346323</v>
      </c>
      <c r="I23" s="61">
        <f t="shared" si="8"/>
        <v>0.5393915839346323</v>
      </c>
      <c r="J23" s="61"/>
      <c r="K23" s="29">
        <f t="shared" si="4"/>
        <v>0.07035542399147371</v>
      </c>
      <c r="L23" s="30">
        <f t="shared" si="5"/>
        <v>0.07035542399147371</v>
      </c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2.75">
      <c r="A24" s="42">
        <v>2000</v>
      </c>
      <c r="B24" s="61">
        <v>0.5069357207558453</v>
      </c>
      <c r="C24" s="61">
        <v>0.5069357207558453</v>
      </c>
      <c r="D24" s="61">
        <f t="shared" si="1"/>
        <v>1.230466050296144</v>
      </c>
      <c r="E24" s="61">
        <f t="shared" si="2"/>
        <v>1.230466050296144</v>
      </c>
      <c r="F24" s="61">
        <v>1.35</v>
      </c>
      <c r="G24" s="61">
        <v>1.35</v>
      </c>
      <c r="H24" s="61">
        <f t="shared" si="8"/>
        <v>0.582976078869222</v>
      </c>
      <c r="I24" s="61">
        <f t="shared" si="8"/>
        <v>0.582976078869222</v>
      </c>
      <c r="J24" s="61"/>
      <c r="K24" s="29">
        <f t="shared" si="4"/>
        <v>0.07604035811337673</v>
      </c>
      <c r="L24" s="30">
        <f t="shared" si="5"/>
        <v>0.07604035811337673</v>
      </c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2.75">
      <c r="A25" s="42">
        <f aca="true" t="shared" si="9" ref="A25:A34">A24+10</f>
        <v>2010</v>
      </c>
      <c r="B25" s="61">
        <v>0.6169157717548861</v>
      </c>
      <c r="C25" s="61">
        <v>0.6179128374616457</v>
      </c>
      <c r="D25" s="61">
        <f t="shared" si="1"/>
        <v>1.4974165006656406</v>
      </c>
      <c r="E25" s="61">
        <f t="shared" si="2"/>
        <v>1.4998366408369683</v>
      </c>
      <c r="F25" s="61">
        <f>1.1*144%</f>
        <v>1.584</v>
      </c>
      <c r="G25" s="61">
        <f>1.05*154%</f>
        <v>1.6170000000000002</v>
      </c>
      <c r="H25" s="61">
        <f>1.08*B25</f>
        <v>0.666269033495277</v>
      </c>
      <c r="I25" s="61">
        <f>1.08*C25</f>
        <v>0.6673458644585775</v>
      </c>
      <c r="J25" s="61"/>
      <c r="K25" s="29">
        <f t="shared" si="4"/>
        <v>0.0493532617403909</v>
      </c>
      <c r="L25" s="30">
        <f t="shared" si="5"/>
        <v>0.04943302699693175</v>
      </c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2.75">
      <c r="A26" s="42">
        <f t="shared" si="9"/>
        <v>2020</v>
      </c>
      <c r="B26" s="61">
        <v>0.6630593354834595</v>
      </c>
      <c r="C26" s="61">
        <v>0.6711024611022927</v>
      </c>
      <c r="D26" s="61">
        <f t="shared" si="1"/>
        <v>1.6094190411909552</v>
      </c>
      <c r="E26" s="61">
        <f t="shared" si="2"/>
        <v>1.6289418181566129</v>
      </c>
      <c r="F26" s="61">
        <f>1.15*145%</f>
        <v>1.6674999999999998</v>
      </c>
      <c r="G26" s="61">
        <v>1.85</v>
      </c>
      <c r="H26" s="61">
        <f aca="true" t="shared" si="10" ref="H26:H34">1.1*B26</f>
        <v>0.7293652690318055</v>
      </c>
      <c r="I26" s="61">
        <f aca="true" t="shared" si="11" ref="I26:I34">1.1*C26</f>
        <v>0.738212707212522</v>
      </c>
      <c r="J26" s="61"/>
      <c r="K26" s="29">
        <f t="shared" si="4"/>
        <v>0.06630593354834602</v>
      </c>
      <c r="L26" s="30">
        <f t="shared" si="5"/>
        <v>0.06711024611022931</v>
      </c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2.75">
      <c r="A27" s="42">
        <f t="shared" si="9"/>
        <v>2030</v>
      </c>
      <c r="B27" s="61">
        <v>0.6883164650806959</v>
      </c>
      <c r="C27" s="61">
        <v>0.7090317244855477</v>
      </c>
      <c r="D27" s="61">
        <f t="shared" si="1"/>
        <v>1.6707247239923007</v>
      </c>
      <c r="E27" s="61">
        <f t="shared" si="2"/>
        <v>1.7210060957266562</v>
      </c>
      <c r="F27" s="61">
        <f>1.2*146%</f>
        <v>1.752</v>
      </c>
      <c r="G27" s="61">
        <v>2.17</v>
      </c>
      <c r="H27" s="61">
        <f t="shared" si="10"/>
        <v>0.7571481115887655</v>
      </c>
      <c r="I27" s="61">
        <f t="shared" si="11"/>
        <v>0.7799348969341026</v>
      </c>
      <c r="J27" s="61"/>
      <c r="K27" s="29">
        <f t="shared" si="4"/>
        <v>0.06883164650806961</v>
      </c>
      <c r="L27" s="30">
        <f t="shared" si="5"/>
        <v>0.07090317244855482</v>
      </c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2.75">
      <c r="A28" s="42">
        <f t="shared" si="9"/>
        <v>2040</v>
      </c>
      <c r="B28" s="61">
        <v>0.7126786972168159</v>
      </c>
      <c r="C28" s="61">
        <v>0.7498244760615347</v>
      </c>
      <c r="D28" s="61">
        <f t="shared" si="1"/>
        <v>1.7298582557707154</v>
      </c>
      <c r="E28" s="61">
        <f t="shared" si="2"/>
        <v>1.820020810723612</v>
      </c>
      <c r="F28" s="61">
        <f>1.3*148%</f>
        <v>1.924</v>
      </c>
      <c r="G28" s="61">
        <v>2.49</v>
      </c>
      <c r="H28" s="61">
        <f t="shared" si="10"/>
        <v>0.7839465669384975</v>
      </c>
      <c r="I28" s="61">
        <f t="shared" si="11"/>
        <v>0.8248069236676883</v>
      </c>
      <c r="J28" s="61"/>
      <c r="K28" s="29">
        <f t="shared" si="4"/>
        <v>0.07126786972168164</v>
      </c>
      <c r="L28" s="30">
        <f t="shared" si="5"/>
        <v>0.07498244760615358</v>
      </c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75">
      <c r="A29" s="42">
        <f t="shared" si="9"/>
        <v>2050</v>
      </c>
      <c r="B29" s="61">
        <v>0.728483502044339</v>
      </c>
      <c r="C29" s="61">
        <v>0.7832985676355548</v>
      </c>
      <c r="D29" s="61">
        <f t="shared" si="1"/>
        <v>1.7682206653930392</v>
      </c>
      <c r="E29" s="61">
        <f t="shared" si="2"/>
        <v>1.9012712169583972</v>
      </c>
      <c r="F29" s="61">
        <f>1.3*149%</f>
        <v>1.937</v>
      </c>
      <c r="G29" s="61">
        <v>2.74</v>
      </c>
      <c r="H29" s="61">
        <f t="shared" si="10"/>
        <v>0.8013318522487729</v>
      </c>
      <c r="I29" s="61">
        <f t="shared" si="11"/>
        <v>0.8616284243991104</v>
      </c>
      <c r="J29" s="61"/>
      <c r="K29" s="29">
        <f t="shared" si="4"/>
        <v>0.07284835020443392</v>
      </c>
      <c r="L29" s="30">
        <f t="shared" si="5"/>
        <v>0.07832985676355553</v>
      </c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4" ht="12.75">
      <c r="A30" s="42">
        <f t="shared" si="9"/>
        <v>2060</v>
      </c>
      <c r="B30" s="61">
        <v>0.735312616869107</v>
      </c>
      <c r="C30" s="61">
        <v>0.806414714473236</v>
      </c>
      <c r="D30" s="61">
        <f t="shared" si="1"/>
        <v>1.7847967195186436</v>
      </c>
      <c r="E30" s="61">
        <f t="shared" si="2"/>
        <v>1.95738017265601</v>
      </c>
      <c r="F30" s="61">
        <f>1.3*146%</f>
        <v>1.898</v>
      </c>
      <c r="G30" s="61">
        <v>2.85</v>
      </c>
      <c r="H30" s="61">
        <f t="shared" si="10"/>
        <v>0.8088438785560177</v>
      </c>
      <c r="I30" s="61">
        <f t="shared" si="11"/>
        <v>0.8870561859205597</v>
      </c>
      <c r="J30" s="61"/>
      <c r="K30" s="29">
        <f t="shared" si="4"/>
        <v>0.07353126168691071</v>
      </c>
      <c r="L30" s="30">
        <f t="shared" si="5"/>
        <v>0.0806414714473237</v>
      </c>
      <c r="M30" s="7"/>
      <c r="N30" s="7"/>
      <c r="O30" s="7"/>
      <c r="P30" s="7"/>
      <c r="Q30" s="7"/>
      <c r="R30" s="7"/>
      <c r="S30" s="7"/>
      <c r="T30" s="7"/>
      <c r="U30" s="7"/>
      <c r="V30" s="7"/>
      <c r="X30" s="7">
        <f>I26</f>
        <v>0.738212707212522</v>
      </c>
    </row>
    <row r="31" spans="1:24" ht="12.75">
      <c r="A31" s="42">
        <f t="shared" si="9"/>
        <v>2070</v>
      </c>
      <c r="B31" s="61">
        <v>0.7363942223732274</v>
      </c>
      <c r="C31" s="61">
        <v>0.8208175632239325</v>
      </c>
      <c r="D31" s="61">
        <f t="shared" si="1"/>
        <v>1.7874220599674273</v>
      </c>
      <c r="E31" s="61">
        <f t="shared" si="2"/>
        <v>1.9923396669067968</v>
      </c>
      <c r="F31" s="61">
        <f>1.35*143%</f>
        <v>1.9305</v>
      </c>
      <c r="G31" s="61">
        <v>2.87</v>
      </c>
      <c r="H31" s="61">
        <f t="shared" si="10"/>
        <v>0.8100336446105502</v>
      </c>
      <c r="I31" s="61">
        <f t="shared" si="11"/>
        <v>0.9028993195463259</v>
      </c>
      <c r="J31" s="61"/>
      <c r="K31" s="29">
        <f t="shared" si="4"/>
        <v>0.07363942223732278</v>
      </c>
      <c r="L31" s="30">
        <f t="shared" si="5"/>
        <v>0.08208175632239334</v>
      </c>
      <c r="M31" s="7"/>
      <c r="N31" s="7"/>
      <c r="O31" s="7"/>
      <c r="P31" s="7"/>
      <c r="Q31" s="7"/>
      <c r="R31" s="7"/>
      <c r="S31" s="7"/>
      <c r="T31" s="7"/>
      <c r="U31" s="7"/>
      <c r="V31" s="7"/>
      <c r="X31" s="7">
        <f aca="true" t="shared" si="12" ref="X31:X38">I27</f>
        <v>0.7799348969341026</v>
      </c>
    </row>
    <row r="32" spans="1:24" ht="12.75">
      <c r="A32" s="42">
        <f t="shared" si="9"/>
        <v>2080</v>
      </c>
      <c r="B32" s="61">
        <v>0.7343675567332619</v>
      </c>
      <c r="C32" s="61">
        <v>0.8284676458890521</v>
      </c>
      <c r="D32" s="61">
        <f t="shared" si="1"/>
        <v>1.7825028105178895</v>
      </c>
      <c r="E32" s="61">
        <f t="shared" si="2"/>
        <v>2.01090842546134</v>
      </c>
      <c r="F32" s="61">
        <f>1.4*142%</f>
        <v>1.9879999999999998</v>
      </c>
      <c r="G32" s="61">
        <v>2.87</v>
      </c>
      <c r="H32" s="61">
        <f t="shared" si="10"/>
        <v>0.8078043124065882</v>
      </c>
      <c r="I32" s="61">
        <f t="shared" si="11"/>
        <v>0.9113144104779574</v>
      </c>
      <c r="J32" s="61"/>
      <c r="K32" s="29">
        <f t="shared" si="4"/>
        <v>0.0734367556733263</v>
      </c>
      <c r="L32" s="30">
        <f t="shared" si="5"/>
        <v>0.08284676458890528</v>
      </c>
      <c r="M32" s="7"/>
      <c r="N32" s="7"/>
      <c r="O32" s="7"/>
      <c r="P32" s="7"/>
      <c r="Q32" s="7"/>
      <c r="R32" s="7"/>
      <c r="S32" s="7"/>
      <c r="T32" s="7"/>
      <c r="U32" s="7"/>
      <c r="V32" s="7"/>
      <c r="X32" s="7">
        <f t="shared" si="12"/>
        <v>0.8248069236676883</v>
      </c>
    </row>
    <row r="33" spans="1:24" ht="12.75">
      <c r="A33" s="42">
        <f t="shared" si="9"/>
        <v>2090</v>
      </c>
      <c r="B33" s="61">
        <v>0.7311238187685729</v>
      </c>
      <c r="C33" s="61">
        <v>0.8324280933982084</v>
      </c>
      <c r="D33" s="61">
        <f t="shared" si="1"/>
        <v>1.7746294070898267</v>
      </c>
      <c r="E33" s="61">
        <f t="shared" si="2"/>
        <v>2.020521471069432</v>
      </c>
      <c r="F33" s="61">
        <f>1.4*142%</f>
        <v>1.9879999999999998</v>
      </c>
      <c r="G33" s="61">
        <v>2.89</v>
      </c>
      <c r="H33" s="61">
        <f t="shared" si="10"/>
        <v>0.8042362006454302</v>
      </c>
      <c r="I33" s="61">
        <f t="shared" si="11"/>
        <v>0.9156709027380293</v>
      </c>
      <c r="J33" s="61"/>
      <c r="K33" s="29">
        <f t="shared" si="4"/>
        <v>0.07311238187685731</v>
      </c>
      <c r="L33" s="30">
        <f t="shared" si="5"/>
        <v>0.08324280933982087</v>
      </c>
      <c r="M33" s="7"/>
      <c r="N33" s="7"/>
      <c r="O33" s="7"/>
      <c r="P33" s="7"/>
      <c r="Q33" s="7"/>
      <c r="R33" s="7"/>
      <c r="S33" s="7"/>
      <c r="T33" s="7"/>
      <c r="U33" s="7"/>
      <c r="V33" s="7"/>
      <c r="X33" s="7">
        <f t="shared" si="12"/>
        <v>0.8616284243991104</v>
      </c>
    </row>
    <row r="34" spans="1:24" ht="13.5" thickBot="1">
      <c r="A34" s="43">
        <f t="shared" si="9"/>
        <v>2100</v>
      </c>
      <c r="B34" s="76">
        <v>0.7297894245828442</v>
      </c>
      <c r="C34" s="76">
        <f>C32</f>
        <v>0.8284676458890521</v>
      </c>
      <c r="D34" s="76">
        <f t="shared" si="1"/>
        <v>1.7713904821610338</v>
      </c>
      <c r="E34" s="76">
        <f t="shared" si="2"/>
        <v>2.01090842546134</v>
      </c>
      <c r="F34" s="76">
        <f>1.4*142%</f>
        <v>1.9879999999999998</v>
      </c>
      <c r="G34" s="76">
        <f>G33</f>
        <v>2.89</v>
      </c>
      <c r="H34" s="76">
        <f t="shared" si="10"/>
        <v>0.8027683670411287</v>
      </c>
      <c r="I34" s="76">
        <f t="shared" si="11"/>
        <v>0.9113144104779574</v>
      </c>
      <c r="J34" s="61"/>
      <c r="K34" s="29">
        <f t="shared" si="4"/>
        <v>0.07297894245828451</v>
      </c>
      <c r="L34" s="33">
        <f t="shared" si="5"/>
        <v>0.08284676458890528</v>
      </c>
      <c r="M34" s="7"/>
      <c r="N34" s="7"/>
      <c r="O34" s="7"/>
      <c r="P34" s="7"/>
      <c r="Q34" s="7"/>
      <c r="R34" s="7"/>
      <c r="S34" s="7"/>
      <c r="T34" s="7"/>
      <c r="U34" s="7"/>
      <c r="V34" s="7"/>
      <c r="X34" s="7">
        <f t="shared" si="12"/>
        <v>0.8870561859205597</v>
      </c>
    </row>
    <row r="35" spans="9:24" ht="13.5" thickTop="1">
      <c r="I35" s="46"/>
      <c r="J35" s="29"/>
      <c r="K35" s="46"/>
      <c r="M35" s="7"/>
      <c r="N35" s="7"/>
      <c r="O35" s="7"/>
      <c r="P35" s="7"/>
      <c r="Q35" s="7"/>
      <c r="R35" s="7"/>
      <c r="S35" s="7"/>
      <c r="T35" s="7"/>
      <c r="U35" s="7"/>
      <c r="V35" s="7"/>
      <c r="X35" s="7">
        <f t="shared" si="12"/>
        <v>0.9028993195463259</v>
      </c>
    </row>
    <row r="36" spans="9:24" ht="13.5" thickBot="1">
      <c r="I36" s="46"/>
      <c r="J36" s="29"/>
      <c r="K36" s="46"/>
      <c r="M36" s="7"/>
      <c r="N36" s="7"/>
      <c r="O36" s="7"/>
      <c r="P36" s="7"/>
      <c r="Q36" s="7"/>
      <c r="R36" s="7"/>
      <c r="S36" s="7"/>
      <c r="T36" s="7"/>
      <c r="U36" s="7"/>
      <c r="V36" s="7"/>
      <c r="X36" s="7">
        <f t="shared" si="12"/>
        <v>0.9113144104779574</v>
      </c>
    </row>
    <row r="37" spans="9:24" ht="27" thickTop="1">
      <c r="I37" s="46"/>
      <c r="J37" s="29"/>
      <c r="K37" s="46"/>
      <c r="M37" s="7"/>
      <c r="N37" s="7"/>
      <c r="O37" s="14" t="s">
        <v>29</v>
      </c>
      <c r="P37" s="14" t="s">
        <v>29</v>
      </c>
      <c r="Q37" s="14" t="s">
        <v>30</v>
      </c>
      <c r="R37" s="14" t="s">
        <v>30</v>
      </c>
      <c r="S37" s="14"/>
      <c r="T37" s="14"/>
      <c r="U37" s="15"/>
      <c r="V37" s="7"/>
      <c r="X37" s="7">
        <f t="shared" si="12"/>
        <v>0.9156709027380293</v>
      </c>
    </row>
    <row r="38" spans="1:24" ht="66">
      <c r="A38" s="77" t="s">
        <v>95</v>
      </c>
      <c r="B38" s="57" t="s">
        <v>32</v>
      </c>
      <c r="C38" s="57" t="s">
        <v>33</v>
      </c>
      <c r="D38" s="57"/>
      <c r="E38" s="57"/>
      <c r="F38" s="57" t="s">
        <v>32</v>
      </c>
      <c r="G38" s="57" t="s">
        <v>33</v>
      </c>
      <c r="H38" s="17"/>
      <c r="I38" s="13"/>
      <c r="J38" s="29"/>
      <c r="K38" s="46"/>
      <c r="M38" s="7"/>
      <c r="O38" s="12" t="s">
        <v>34</v>
      </c>
      <c r="P38" s="12" t="s">
        <v>35</v>
      </c>
      <c r="Q38" s="12" t="s">
        <v>36</v>
      </c>
      <c r="R38" s="12" t="s">
        <v>31</v>
      </c>
      <c r="S38" s="12"/>
      <c r="T38" s="13" t="s">
        <v>37</v>
      </c>
      <c r="U38" s="16" t="s">
        <v>38</v>
      </c>
      <c r="V38" s="7"/>
      <c r="X38" s="7">
        <f t="shared" si="12"/>
        <v>0.9113144104779574</v>
      </c>
    </row>
  </sheetData>
  <sheetProtection/>
  <mergeCells count="3">
    <mergeCell ref="B7:C7"/>
    <mergeCell ref="A4:I6"/>
    <mergeCell ref="N4:R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3" width="20.7109375" style="0" customWidth="1"/>
    <col min="4" max="6" width="10.7109375" style="0" customWidth="1"/>
  </cols>
  <sheetData>
    <row r="2" ht="13.5" thickBot="1"/>
    <row r="3" spans="1:5" ht="15.75" customHeight="1" thickTop="1">
      <c r="A3" s="102" t="s">
        <v>84</v>
      </c>
      <c r="B3" s="103"/>
      <c r="C3" s="104"/>
      <c r="D3" s="54"/>
      <c r="E3" s="54"/>
    </row>
    <row r="4" spans="1:5" ht="15">
      <c r="A4" s="105"/>
      <c r="B4" s="106"/>
      <c r="C4" s="107"/>
      <c r="D4" s="54"/>
      <c r="E4" s="54"/>
    </row>
    <row r="5" spans="1:5" ht="15.75" thickBot="1">
      <c r="A5" s="108"/>
      <c r="B5" s="109"/>
      <c r="C5" s="110"/>
      <c r="D5" s="54"/>
      <c r="E5" s="54"/>
    </row>
    <row r="6" spans="1:3" ht="14.25" thickBot="1" thickTop="1">
      <c r="A6" s="46"/>
      <c r="B6" s="70"/>
      <c r="C6" s="70"/>
    </row>
    <row r="7" spans="1:18" ht="106.5" thickBot="1" thickTop="1">
      <c r="A7" s="67"/>
      <c r="B7" s="68" t="s">
        <v>85</v>
      </c>
      <c r="C7" s="68" t="s">
        <v>86</v>
      </c>
      <c r="D7" s="52"/>
      <c r="F7" s="12" t="s">
        <v>79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6" ht="13.5" thickTop="1">
      <c r="A8" s="58">
        <v>1900</v>
      </c>
      <c r="B8" s="59">
        <f>AVERAGE(F8:F14)/100</f>
        <v>0.20563396622348973</v>
      </c>
      <c r="C8" s="59"/>
      <c r="D8" s="45"/>
      <c r="E8">
        <v>1896</v>
      </c>
      <c r="F8" s="25">
        <v>18.859208470565154</v>
      </c>
    </row>
    <row r="9" spans="1:6" ht="12.75">
      <c r="A9" s="58">
        <v>1910</v>
      </c>
      <c r="B9" s="59">
        <f>AVERAGE(F16:F22)/100</f>
        <v>0.19334028417395627</v>
      </c>
      <c r="C9" s="59">
        <f>0.1441*1.1</f>
        <v>0.15851</v>
      </c>
      <c r="D9" s="45"/>
      <c r="E9">
        <f aca="true" t="shared" si="0" ref="E9:E40">E8+1</f>
        <v>1897</v>
      </c>
      <c r="F9" s="25">
        <v>21.005229609460507</v>
      </c>
    </row>
    <row r="10" spans="1:6" ht="12.75">
      <c r="A10" s="58">
        <v>1920</v>
      </c>
      <c r="B10" s="59">
        <f>AVERAGE(F32:F41)/100</f>
        <v>0.13887198472005036</v>
      </c>
      <c r="C10" s="59"/>
      <c r="D10" s="45"/>
      <c r="E10">
        <f t="shared" si="0"/>
        <v>1898</v>
      </c>
      <c r="F10" s="25">
        <v>20.060930110999937</v>
      </c>
    </row>
    <row r="11" spans="1:6" ht="12.75">
      <c r="A11" s="58">
        <v>1930</v>
      </c>
      <c r="B11" s="59">
        <f>AVERAGE(F$42:F$51)/100</f>
        <v>0.15723309317564044</v>
      </c>
      <c r="C11" s="59"/>
      <c r="D11" s="45"/>
      <c r="E11">
        <f t="shared" si="0"/>
        <v>1899</v>
      </c>
      <c r="F11" s="25">
        <v>22.340469369859775</v>
      </c>
    </row>
    <row r="12" spans="1:6" ht="12.75">
      <c r="A12" s="58">
        <v>1940</v>
      </c>
      <c r="B12" s="59">
        <f>AVERAGE(F$52:F$61)/100</f>
        <v>0.1128097869937257</v>
      </c>
      <c r="C12" s="59"/>
      <c r="D12" s="45"/>
      <c r="E12">
        <f t="shared" si="0"/>
        <v>1900</v>
      </c>
      <c r="F12" s="25">
        <v>19.515417947809215</v>
      </c>
    </row>
    <row r="13" spans="1:6" ht="12.75">
      <c r="A13" s="58">
        <v>1950</v>
      </c>
      <c r="B13" s="59">
        <f>AVERAGE(F$62:F$71)/100</f>
        <v>0.07922778079729738</v>
      </c>
      <c r="C13" s="59"/>
      <c r="D13" s="45"/>
      <c r="E13">
        <f t="shared" si="0"/>
        <v>1901</v>
      </c>
      <c r="F13" s="25">
        <v>21.839896981533148</v>
      </c>
    </row>
    <row r="14" spans="1:6" ht="12.75">
      <c r="A14" s="58">
        <v>1960</v>
      </c>
      <c r="B14" s="59">
        <f>AVERAGE(F$72:F$81)/100</f>
        <v>0.07541293165042555</v>
      </c>
      <c r="C14" s="59">
        <v>0.0191</v>
      </c>
      <c r="D14" s="45"/>
      <c r="E14">
        <f t="shared" si="0"/>
        <v>1902</v>
      </c>
      <c r="F14" s="25">
        <v>20.322623866215082</v>
      </c>
    </row>
    <row r="15" spans="1:6" ht="12.75">
      <c r="A15" s="58">
        <v>1970</v>
      </c>
      <c r="B15" s="59">
        <f>AVERAGE(F$82:F$91)/100</f>
        <v>0.06090334293129123</v>
      </c>
      <c r="C15" s="59">
        <v>0.0365</v>
      </c>
      <c r="D15" s="45"/>
      <c r="E15">
        <f t="shared" si="0"/>
        <v>1903</v>
      </c>
      <c r="F15" s="25">
        <v>20.025177259900985</v>
      </c>
    </row>
    <row r="16" spans="1:6" ht="12.75">
      <c r="A16" s="58">
        <v>1980</v>
      </c>
      <c r="B16" s="59">
        <f>AVERAGE(F$92:F$101)/100</f>
        <v>0.058516833838448704</v>
      </c>
      <c r="C16" s="59">
        <v>0.0399</v>
      </c>
      <c r="D16" s="45"/>
      <c r="E16">
        <f t="shared" si="0"/>
        <v>1904</v>
      </c>
      <c r="F16" s="25">
        <v>20.33962515164368</v>
      </c>
    </row>
    <row r="17" spans="1:6" ht="12.75">
      <c r="A17" s="58">
        <v>1990</v>
      </c>
      <c r="B17" s="59">
        <f>AVERAGE(F$102:F$111)/100</f>
        <v>0.06177346066924019</v>
      </c>
      <c r="C17" s="59">
        <v>0.0729</v>
      </c>
      <c r="D17" s="45"/>
      <c r="E17">
        <f t="shared" si="0"/>
        <v>1905</v>
      </c>
      <c r="F17" s="25">
        <v>20.024929413206394</v>
      </c>
    </row>
    <row r="18" spans="1:6" ht="12.75">
      <c r="A18" s="58">
        <v>2000</v>
      </c>
      <c r="B18" s="59">
        <f>AVERAGE(F$112:F$121)/100</f>
        <v>0.0791390713239346</v>
      </c>
      <c r="C18" s="59">
        <v>0.0953</v>
      </c>
      <c r="D18" s="45"/>
      <c r="E18">
        <f t="shared" si="0"/>
        <v>1906</v>
      </c>
      <c r="F18" s="25">
        <v>20.70135631889398</v>
      </c>
    </row>
    <row r="19" spans="1:6" ht="13.5" thickBot="1">
      <c r="A19" s="63">
        <f>A18+10</f>
        <v>2010</v>
      </c>
      <c r="B19" s="65">
        <f>F118/100</f>
        <v>0.08202325677313058</v>
      </c>
      <c r="C19" s="65">
        <v>0.1074</v>
      </c>
      <c r="D19" s="45"/>
      <c r="E19">
        <f t="shared" si="0"/>
        <v>1907</v>
      </c>
      <c r="F19" s="25">
        <v>18.547495237060822</v>
      </c>
    </row>
    <row r="20" spans="4:6" ht="13.5" thickTop="1">
      <c r="D20" s="46"/>
      <c r="E20">
        <f t="shared" si="0"/>
        <v>1908</v>
      </c>
      <c r="F20" s="25">
        <v>18.721314870542027</v>
      </c>
    </row>
    <row r="21" spans="4:6" ht="12.75">
      <c r="D21" s="46"/>
      <c r="E21">
        <f t="shared" si="0"/>
        <v>1909</v>
      </c>
      <c r="F21" s="25">
        <v>19.358198439785397</v>
      </c>
    </row>
    <row r="22" spans="4:6" ht="12.75">
      <c r="D22" s="46"/>
      <c r="E22">
        <f t="shared" si="0"/>
        <v>1910</v>
      </c>
      <c r="F22" s="25">
        <v>17.64527949063707</v>
      </c>
    </row>
    <row r="23" spans="4:6" ht="12.75">
      <c r="D23" s="46"/>
      <c r="E23">
        <f t="shared" si="0"/>
        <v>1911</v>
      </c>
      <c r="F23" s="25">
        <v>17.427553215624354</v>
      </c>
    </row>
    <row r="24" spans="4:6" ht="12.75">
      <c r="D24" s="46"/>
      <c r="E24">
        <f t="shared" si="0"/>
        <v>1912</v>
      </c>
      <c r="F24" s="25">
        <v>16.62204816024828</v>
      </c>
    </row>
    <row r="25" spans="4:6" ht="12.75">
      <c r="D25" s="46"/>
      <c r="E25">
        <f t="shared" si="0"/>
        <v>1913</v>
      </c>
      <c r="F25" s="25">
        <v>16.958897886604834</v>
      </c>
    </row>
    <row r="26" spans="4:6" ht="12.75">
      <c r="D26" s="46"/>
      <c r="E26">
        <f t="shared" si="0"/>
        <v>1914</v>
      </c>
      <c r="F26" s="25">
        <v>17.410499560800183</v>
      </c>
    </row>
    <row r="27" spans="4:6" ht="12.75">
      <c r="D27" s="46"/>
      <c r="E27">
        <f t="shared" si="0"/>
        <v>1915</v>
      </c>
      <c r="F27" s="25"/>
    </row>
    <row r="28" spans="4:6" ht="12.75">
      <c r="D28" s="46"/>
      <c r="E28">
        <f t="shared" si="0"/>
        <v>1916</v>
      </c>
      <c r="F28" s="25"/>
    </row>
    <row r="29" spans="5:6" ht="12.75">
      <c r="E29">
        <f t="shared" si="0"/>
        <v>1917</v>
      </c>
      <c r="F29" s="25"/>
    </row>
    <row r="30" spans="5:6" ht="12.75">
      <c r="E30">
        <f t="shared" si="0"/>
        <v>1918</v>
      </c>
      <c r="F30" s="25"/>
    </row>
    <row r="31" spans="5:6" ht="12.75">
      <c r="E31">
        <f t="shared" si="0"/>
        <v>1919</v>
      </c>
      <c r="F31" s="25"/>
    </row>
    <row r="32" spans="5:6" ht="12.75">
      <c r="E32">
        <f t="shared" si="0"/>
        <v>1920</v>
      </c>
      <c r="F32" s="25">
        <v>8.81729090361975</v>
      </c>
    </row>
    <row r="33" spans="5:6" ht="12.75">
      <c r="E33">
        <f t="shared" si="0"/>
        <v>1921</v>
      </c>
      <c r="F33" s="25">
        <v>11.30667952737757</v>
      </c>
    </row>
    <row r="34" spans="4:6" ht="27" customHeight="1">
      <c r="D34" s="13"/>
      <c r="E34">
        <f t="shared" si="0"/>
        <v>1922</v>
      </c>
      <c r="F34" s="25">
        <v>13.853222822990336</v>
      </c>
    </row>
    <row r="35" spans="4:6" ht="15" customHeight="1">
      <c r="D35" s="13"/>
      <c r="E35">
        <f t="shared" si="0"/>
        <v>1923</v>
      </c>
      <c r="F35" s="25">
        <v>14.879393281940873</v>
      </c>
    </row>
    <row r="36" spans="5:6" ht="12.75">
      <c r="E36">
        <f t="shared" si="0"/>
        <v>1924</v>
      </c>
      <c r="F36" s="25">
        <v>14.947439272035746</v>
      </c>
    </row>
    <row r="37" spans="5:6" ht="12.75">
      <c r="E37">
        <f t="shared" si="0"/>
        <v>1925</v>
      </c>
      <c r="F37" s="25">
        <v>13.76166238147963</v>
      </c>
    </row>
    <row r="38" spans="5:6" ht="12.75">
      <c r="E38">
        <f t="shared" si="0"/>
        <v>1926</v>
      </c>
      <c r="F38" s="25">
        <v>14.858875102428781</v>
      </c>
    </row>
    <row r="39" spans="5:6" ht="12.75">
      <c r="E39">
        <f t="shared" si="0"/>
        <v>1927</v>
      </c>
      <c r="F39" s="25">
        <v>15.276862039593484</v>
      </c>
    </row>
    <row r="40" spans="5:6" ht="12.75">
      <c r="E40">
        <f t="shared" si="0"/>
        <v>1928</v>
      </c>
      <c r="F40" s="25">
        <v>15.643357164739509</v>
      </c>
    </row>
    <row r="41" spans="5:6" ht="12.75">
      <c r="E41">
        <f aca="true" t="shared" si="1" ref="E41:E72">E40+1</f>
        <v>1929</v>
      </c>
      <c r="F41" s="25">
        <v>15.527202223844697</v>
      </c>
    </row>
    <row r="42" spans="5:6" ht="12.75">
      <c r="E42">
        <f t="shared" si="1"/>
        <v>1930</v>
      </c>
      <c r="F42" s="25">
        <v>15.171562439010216</v>
      </c>
    </row>
    <row r="43" spans="5:6" ht="12.75">
      <c r="E43">
        <f t="shared" si="1"/>
        <v>1931</v>
      </c>
      <c r="F43" s="25">
        <v>15.325904088239282</v>
      </c>
    </row>
    <row r="44" spans="5:6" ht="12.75">
      <c r="E44">
        <f t="shared" si="1"/>
        <v>1932</v>
      </c>
      <c r="F44" s="25">
        <v>17.37673605492453</v>
      </c>
    </row>
    <row r="45" spans="5:6" ht="12.75">
      <c r="E45">
        <f t="shared" si="1"/>
        <v>1933</v>
      </c>
      <c r="F45" s="25">
        <v>17.181553105530092</v>
      </c>
    </row>
    <row r="46" spans="5:6" ht="12.75">
      <c r="E46">
        <f t="shared" si="1"/>
        <v>1934</v>
      </c>
      <c r="F46" s="25">
        <v>16.34243597836</v>
      </c>
    </row>
    <row r="47" spans="5:6" ht="12.75">
      <c r="E47">
        <f t="shared" si="1"/>
        <v>1935</v>
      </c>
      <c r="F47" s="25">
        <v>16.732756379497392</v>
      </c>
    </row>
    <row r="48" spans="5:6" ht="12.75">
      <c r="E48">
        <f t="shared" si="1"/>
        <v>1936</v>
      </c>
      <c r="F48" s="25">
        <v>16.42175867126117</v>
      </c>
    </row>
    <row r="49" spans="5:6" ht="12.75">
      <c r="E49">
        <f t="shared" si="1"/>
        <v>1937</v>
      </c>
      <c r="F49" s="25">
        <v>15.61273769539506</v>
      </c>
    </row>
    <row r="50" spans="5:6" ht="12.75">
      <c r="E50">
        <f t="shared" si="1"/>
        <v>1938</v>
      </c>
      <c r="F50" s="25">
        <v>13.984293126766216</v>
      </c>
    </row>
    <row r="51" spans="5:6" ht="12.75">
      <c r="E51">
        <f t="shared" si="1"/>
        <v>1939</v>
      </c>
      <c r="F51" s="25">
        <v>13.083355636656476</v>
      </c>
    </row>
    <row r="52" spans="5:6" ht="12.75">
      <c r="E52">
        <f t="shared" si="1"/>
        <v>1940</v>
      </c>
      <c r="F52" s="25">
        <v>11.720926346021708</v>
      </c>
    </row>
    <row r="53" spans="5:6" ht="12.75">
      <c r="E53">
        <f t="shared" si="1"/>
        <v>1941</v>
      </c>
      <c r="F53" s="25">
        <v>10.197458225881965</v>
      </c>
    </row>
    <row r="54" spans="5:6" ht="12.75">
      <c r="E54">
        <f t="shared" si="1"/>
        <v>1942</v>
      </c>
      <c r="F54" s="25"/>
    </row>
    <row r="55" spans="5:6" ht="12.75">
      <c r="E55">
        <f t="shared" si="1"/>
        <v>1943</v>
      </c>
      <c r="F55" s="25"/>
    </row>
    <row r="56" spans="5:6" ht="12.75">
      <c r="E56">
        <f t="shared" si="1"/>
        <v>1944</v>
      </c>
      <c r="F56" s="25"/>
    </row>
    <row r="57" spans="5:6" ht="12.75">
      <c r="E57">
        <f t="shared" si="1"/>
        <v>1945</v>
      </c>
      <c r="F57" s="25"/>
    </row>
    <row r="58" spans="5:6" ht="12.75">
      <c r="E58">
        <f t="shared" si="1"/>
        <v>1946</v>
      </c>
      <c r="F58" s="25">
        <v>11.160378119349339</v>
      </c>
    </row>
    <row r="59" spans="5:6" ht="12.75">
      <c r="E59">
        <f t="shared" si="1"/>
        <v>1947</v>
      </c>
      <c r="F59" s="25">
        <v>12.489023532471768</v>
      </c>
    </row>
    <row r="60" spans="5:6" ht="12.75">
      <c r="E60">
        <f t="shared" si="1"/>
        <v>1948</v>
      </c>
      <c r="F60" s="25">
        <v>11.359784569638018</v>
      </c>
    </row>
    <row r="61" spans="5:6" ht="12.75">
      <c r="E61">
        <f t="shared" si="1"/>
        <v>1949</v>
      </c>
      <c r="F61" s="25">
        <v>10.758301402872627</v>
      </c>
    </row>
    <row r="62" spans="5:6" ht="12.75">
      <c r="E62">
        <f t="shared" si="1"/>
        <v>1950</v>
      </c>
      <c r="F62" s="25">
        <v>10.168119985778835</v>
      </c>
    </row>
    <row r="63" spans="5:6" ht="12.75">
      <c r="E63">
        <f t="shared" si="1"/>
        <v>1951</v>
      </c>
      <c r="F63" s="25">
        <v>9.706086387022843</v>
      </c>
    </row>
    <row r="64" spans="5:6" ht="12.75">
      <c r="E64">
        <f t="shared" si="1"/>
        <v>1952</v>
      </c>
      <c r="F64" s="25">
        <v>7.577204011118891</v>
      </c>
    </row>
    <row r="65" spans="5:6" ht="12.75">
      <c r="E65">
        <f t="shared" si="1"/>
        <v>1953</v>
      </c>
      <c r="F65" s="25">
        <v>7.758262615583604</v>
      </c>
    </row>
    <row r="66" spans="5:6" ht="12.75">
      <c r="E66">
        <f t="shared" si="1"/>
        <v>1954</v>
      </c>
      <c r="F66" s="25">
        <v>8.141192681760247</v>
      </c>
    </row>
    <row r="67" spans="5:6" ht="12.75">
      <c r="E67">
        <f t="shared" si="1"/>
        <v>1955</v>
      </c>
      <c r="F67" s="25">
        <v>7.269178149747542</v>
      </c>
    </row>
    <row r="68" spans="5:6" ht="12.75">
      <c r="E68">
        <f t="shared" si="1"/>
        <v>1956</v>
      </c>
      <c r="F68" s="25">
        <v>6.961879873989712</v>
      </c>
    </row>
    <row r="69" spans="5:6" ht="12.75">
      <c r="E69">
        <f t="shared" si="1"/>
        <v>1957</v>
      </c>
      <c r="F69" s="25">
        <v>6.798360101618918</v>
      </c>
    </row>
    <row r="70" spans="5:6" ht="12.75">
      <c r="E70">
        <f t="shared" si="1"/>
        <v>1958</v>
      </c>
      <c r="F70" s="25">
        <v>7.266194328330658</v>
      </c>
    </row>
    <row r="71" spans="5:6" ht="12.75">
      <c r="E71">
        <f t="shared" si="1"/>
        <v>1959</v>
      </c>
      <c r="F71" s="25">
        <v>7.58130266234614</v>
      </c>
    </row>
    <row r="72" spans="5:6" ht="12.75">
      <c r="E72">
        <f t="shared" si="1"/>
        <v>1960</v>
      </c>
      <c r="F72" s="25">
        <v>7.798096834730046</v>
      </c>
    </row>
    <row r="73" spans="5:6" ht="12.75">
      <c r="E73">
        <f aca="true" t="shared" si="2" ref="E73:E104">E72+1</f>
        <v>1961</v>
      </c>
      <c r="F73" s="25">
        <v>7.979266825929829</v>
      </c>
    </row>
    <row r="74" spans="5:6" ht="12.75">
      <c r="E74">
        <f t="shared" si="2"/>
        <v>1962</v>
      </c>
      <c r="F74" s="25">
        <v>8.129941843804296</v>
      </c>
    </row>
    <row r="75" spans="5:6" ht="12.75">
      <c r="E75">
        <f t="shared" si="2"/>
        <v>1963</v>
      </c>
      <c r="F75" s="25">
        <v>8.243382273822801</v>
      </c>
    </row>
    <row r="76" spans="5:6" ht="12.75">
      <c r="E76">
        <f t="shared" si="2"/>
        <v>1964</v>
      </c>
      <c r="F76" s="25">
        <v>7.447635069457188</v>
      </c>
    </row>
    <row r="77" spans="5:6" ht="12.75">
      <c r="E77">
        <f t="shared" si="2"/>
        <v>1965</v>
      </c>
      <c r="F77" s="25">
        <v>7.160308957465254</v>
      </c>
    </row>
    <row r="78" spans="5:6" ht="12.75">
      <c r="E78">
        <f t="shared" si="2"/>
        <v>1966</v>
      </c>
      <c r="F78" s="25">
        <v>7.160715852878971</v>
      </c>
    </row>
    <row r="79" spans="5:6" ht="12.75">
      <c r="E79">
        <f t="shared" si="2"/>
        <v>1967</v>
      </c>
      <c r="F79" s="25">
        <v>7.174768174902301</v>
      </c>
    </row>
    <row r="80" spans="5:6" ht="12.75">
      <c r="E80">
        <f t="shared" si="2"/>
        <v>1968</v>
      </c>
      <c r="F80" s="25">
        <v>7.397862823925517</v>
      </c>
    </row>
    <row r="81" spans="5:6" ht="12.75">
      <c r="E81">
        <f t="shared" si="2"/>
        <v>1969</v>
      </c>
      <c r="F81" s="25">
        <v>6.92095299350935</v>
      </c>
    </row>
    <row r="82" spans="5:6" ht="12.75">
      <c r="E82">
        <f t="shared" si="2"/>
        <v>1970</v>
      </c>
      <c r="F82" s="25">
        <v>6.409729878715286</v>
      </c>
    </row>
    <row r="83" spans="5:6" ht="12.75">
      <c r="E83">
        <f t="shared" si="2"/>
        <v>1971</v>
      </c>
      <c r="F83" s="25">
        <v>6.897057295146468</v>
      </c>
    </row>
    <row r="84" spans="5:6" ht="12.75">
      <c r="E84">
        <f t="shared" si="2"/>
        <v>1972</v>
      </c>
      <c r="F84" s="25">
        <v>7.436957988791442</v>
      </c>
    </row>
    <row r="85" spans="5:6" ht="12.75">
      <c r="E85">
        <f t="shared" si="2"/>
        <v>1973</v>
      </c>
      <c r="F85" s="25">
        <v>7.12851332476115</v>
      </c>
    </row>
    <row r="86" spans="5:6" ht="12.75">
      <c r="E86">
        <f t="shared" si="2"/>
        <v>1974</v>
      </c>
      <c r="F86" s="25">
        <v>6.198298315966579</v>
      </c>
    </row>
    <row r="87" spans="5:6" ht="12.75">
      <c r="E87">
        <f t="shared" si="2"/>
        <v>1975</v>
      </c>
      <c r="F87" s="25">
        <v>5.719441593265383</v>
      </c>
    </row>
    <row r="88" spans="5:6" ht="12.75">
      <c r="E88">
        <f t="shared" si="2"/>
        <v>1976</v>
      </c>
      <c r="F88" s="25">
        <v>5.568837672964321</v>
      </c>
    </row>
    <row r="89" spans="5:6" ht="12.75">
      <c r="E89">
        <f t="shared" si="2"/>
        <v>1977</v>
      </c>
      <c r="F89" s="25">
        <v>4.843569115158843</v>
      </c>
    </row>
    <row r="90" spans="5:6" ht="12.75">
      <c r="E90">
        <f t="shared" si="2"/>
        <v>1978</v>
      </c>
      <c r="F90" s="25">
        <v>5.159743360190988</v>
      </c>
    </row>
    <row r="91" spans="5:6" ht="12.75">
      <c r="E91">
        <f t="shared" si="2"/>
        <v>1979</v>
      </c>
      <c r="F91" s="25">
        <v>5.541194386330773</v>
      </c>
    </row>
    <row r="92" spans="5:6" ht="12.75">
      <c r="E92">
        <f t="shared" si="2"/>
        <v>1980</v>
      </c>
      <c r="F92" s="25">
        <v>5.258939025909317</v>
      </c>
    </row>
    <row r="93" spans="5:6" ht="12.75">
      <c r="E93">
        <f t="shared" si="2"/>
        <v>1981</v>
      </c>
      <c r="F93" s="25">
        <v>5.385128798575942</v>
      </c>
    </row>
    <row r="94" spans="5:6" ht="12.75">
      <c r="E94">
        <f t="shared" si="2"/>
        <v>1982</v>
      </c>
      <c r="F94" s="25">
        <v>5.162533158106581</v>
      </c>
    </row>
    <row r="95" spans="5:6" ht="12.75">
      <c r="E95">
        <f t="shared" si="2"/>
        <v>1983</v>
      </c>
      <c r="F95" s="25">
        <v>5.240914764439532</v>
      </c>
    </row>
    <row r="96" spans="5:6" ht="12.75">
      <c r="E96">
        <f t="shared" si="2"/>
        <v>1984</v>
      </c>
      <c r="F96" s="25">
        <v>5.753847278457108</v>
      </c>
    </row>
    <row r="97" spans="5:6" ht="12.75">
      <c r="E97">
        <f t="shared" si="2"/>
        <v>1985</v>
      </c>
      <c r="F97" s="25">
        <v>5.863857282174558</v>
      </c>
    </row>
    <row r="98" spans="5:6" ht="12.75">
      <c r="E98">
        <f t="shared" si="2"/>
        <v>1986</v>
      </c>
      <c r="F98" s="25">
        <v>6.1522236428829515</v>
      </c>
    </row>
    <row r="99" spans="5:6" ht="12.75">
      <c r="E99">
        <f t="shared" si="2"/>
        <v>1987</v>
      </c>
      <c r="F99" s="25">
        <v>6.20218305007616</v>
      </c>
    </row>
    <row r="100" spans="5:6" ht="12.75">
      <c r="E100">
        <f t="shared" si="2"/>
        <v>1988</v>
      </c>
      <c r="F100" s="25">
        <v>6.628780443629404</v>
      </c>
    </row>
    <row r="101" spans="5:6" ht="12.75">
      <c r="E101">
        <f t="shared" si="2"/>
        <v>1989</v>
      </c>
      <c r="F101" s="25">
        <v>6.868426394197155</v>
      </c>
    </row>
    <row r="102" spans="5:6" ht="12.75">
      <c r="E102">
        <f t="shared" si="2"/>
        <v>1990</v>
      </c>
      <c r="F102" s="25">
        <v>6.002715563682777</v>
      </c>
    </row>
    <row r="103" spans="5:6" ht="12.75">
      <c r="E103">
        <f t="shared" si="2"/>
        <v>1991</v>
      </c>
      <c r="F103" s="25">
        <v>6.083488705229072</v>
      </c>
    </row>
    <row r="104" spans="5:6" ht="12.75">
      <c r="E104">
        <f t="shared" si="2"/>
        <v>1992</v>
      </c>
      <c r="F104" s="25">
        <v>5.787370750694065</v>
      </c>
    </row>
    <row r="105" spans="5:6" ht="12.75">
      <c r="E105">
        <f aca="true" t="shared" si="3" ref="E105:E120">E104+1</f>
        <v>1993</v>
      </c>
      <c r="F105" s="25">
        <v>6.170534776848783</v>
      </c>
    </row>
    <row r="106" spans="5:6" ht="12.75">
      <c r="E106">
        <f t="shared" si="3"/>
        <v>1994</v>
      </c>
      <c r="F106" s="25">
        <v>5.614986014808451</v>
      </c>
    </row>
    <row r="107" spans="5:6" ht="12.75">
      <c r="E107">
        <f t="shared" si="3"/>
        <v>1995</v>
      </c>
      <c r="F107" s="25"/>
    </row>
    <row r="108" spans="5:6" ht="12.75">
      <c r="E108">
        <f t="shared" si="3"/>
        <v>1996</v>
      </c>
      <c r="F108" s="25">
        <v>6.292256552549045</v>
      </c>
    </row>
    <row r="109" spans="5:6" ht="12.75">
      <c r="E109">
        <f t="shared" si="3"/>
        <v>1997</v>
      </c>
      <c r="F109" s="25">
        <v>5.996752362063497</v>
      </c>
    </row>
    <row r="110" spans="5:6" ht="12.75">
      <c r="E110">
        <f t="shared" si="3"/>
        <v>1998</v>
      </c>
      <c r="F110" s="25">
        <v>6.393208286420954</v>
      </c>
    </row>
    <row r="111" spans="5:6" ht="12.75">
      <c r="E111">
        <f t="shared" si="3"/>
        <v>1999</v>
      </c>
      <c r="F111" s="25">
        <v>7.254801590019534</v>
      </c>
    </row>
    <row r="112" spans="5:6" ht="12.75">
      <c r="E112">
        <f t="shared" si="3"/>
        <v>2000</v>
      </c>
      <c r="F112" s="25"/>
    </row>
    <row r="113" spans="5:6" ht="12.75">
      <c r="E113">
        <f t="shared" si="3"/>
        <v>2001</v>
      </c>
      <c r="F113" s="25">
        <v>7.7559782786002</v>
      </c>
    </row>
    <row r="114" spans="5:6" ht="12.75">
      <c r="E114">
        <f t="shared" si="3"/>
        <v>2002</v>
      </c>
      <c r="F114" s="25">
        <v>7.751355883221264</v>
      </c>
    </row>
    <row r="115" spans="5:6" ht="12.75">
      <c r="E115">
        <f t="shared" si="3"/>
        <v>2003</v>
      </c>
      <c r="F115" s="25">
        <v>8.225103678343043</v>
      </c>
    </row>
    <row r="116" spans="5:6" ht="12.75">
      <c r="E116">
        <f t="shared" si="3"/>
        <v>2004</v>
      </c>
      <c r="F116" s="25"/>
    </row>
    <row r="117" spans="5:6" ht="12.75">
      <c r="E117">
        <f t="shared" si="3"/>
        <v>2005</v>
      </c>
      <c r="F117" s="25">
        <v>8.087421945748073</v>
      </c>
    </row>
    <row r="118" spans="5:6" ht="12.75">
      <c r="E118">
        <f t="shared" si="3"/>
        <v>2006</v>
      </c>
      <c r="F118" s="25">
        <v>8.202325677313057</v>
      </c>
    </row>
    <row r="119" spans="5:6" ht="12.75">
      <c r="E119">
        <f t="shared" si="3"/>
        <v>2007</v>
      </c>
      <c r="F119" s="25">
        <v>8.004134855564052</v>
      </c>
    </row>
    <row r="120" spans="5:6" ht="12.75">
      <c r="E120">
        <f t="shared" si="3"/>
        <v>2008</v>
      </c>
      <c r="F120" s="25">
        <v>7.3710296079645286</v>
      </c>
    </row>
    <row r="121" ht="12.75">
      <c r="F121" s="25"/>
    </row>
    <row r="122" ht="12.75">
      <c r="F122" s="25"/>
    </row>
    <row r="123" ht="12.75">
      <c r="F123" s="26"/>
    </row>
    <row r="124" ht="12.75">
      <c r="F124" s="26"/>
    </row>
  </sheetData>
  <sheetProtection/>
  <mergeCells count="1">
    <mergeCell ref="A3:C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Thomas Piketty</cp:lastModifiedBy>
  <cp:lastPrinted>2013-07-31T14:07:31Z</cp:lastPrinted>
  <dcterms:created xsi:type="dcterms:W3CDTF">2009-06-26T15:27:40Z</dcterms:created>
  <dcterms:modified xsi:type="dcterms:W3CDTF">2013-07-31T15:17:49Z</dcterms:modified>
  <cp:category/>
  <cp:version/>
  <cp:contentType/>
  <cp:contentStatus/>
</cp:coreProperties>
</file>