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chartsheets/sheet7.xml" ContentType="application/vnd.openxmlformats-officedocument.spreadsheetml.chartsheet+xml"/>
  <Override PartName="/xl/drawings/drawing11.xml" ContentType="application/vnd.openxmlformats-officedocument.drawing+xml"/>
  <Override PartName="/xl/chartsheets/sheet8.xml" ContentType="application/vnd.openxmlformats-officedocument.spreadsheetml.chartsheet+xml"/>
  <Override PartName="/xl/drawings/drawing12.xml" ContentType="application/vnd.openxmlformats-officedocument.drawing+xml"/>
  <Override PartName="/xl/chartsheets/sheet9.xml" ContentType="application/vnd.openxmlformats-officedocument.spreadsheetml.chartsheet+xml"/>
  <Override PartName="/xl/drawings/drawing13.xml" ContentType="application/vnd.openxmlformats-officedocument.drawing+xml"/>
  <Override PartName="/xl/chartsheets/sheet10.xml" ContentType="application/vnd.openxmlformats-officedocument.spreadsheetml.chartsheet+xml"/>
  <Override PartName="/xl/drawings/drawing14.xml" ContentType="application/vnd.openxmlformats-officedocument.drawing+xml"/>
  <Override PartName="/xl/chartsheets/sheet11.xml" ContentType="application/vnd.openxmlformats-officedocument.spreadsheetml.chartsheet+xml"/>
  <Override PartName="/xl/drawings/drawing15.xml" ContentType="application/vnd.openxmlformats-officedocument.drawing+xml"/>
  <Override PartName="/xl/chartsheets/sheet12.xml" ContentType="application/vnd.openxmlformats-officedocument.spreadsheetml.chartsheet+xml"/>
  <Override PartName="/xl/drawings/drawing16.xml" ContentType="application/vnd.openxmlformats-officedocument.drawing+xml"/>
  <Override PartName="/xl/chartsheets/sheet13.xml" ContentType="application/vnd.openxmlformats-officedocument.spreadsheetml.chartsheet+xml"/>
  <Override PartName="/xl/drawings/drawing17.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0" windowWidth="20376" windowHeight="12396" activeTab="0"/>
  </bookViews>
  <sheets>
    <sheet name="G1.1" sheetId="1" r:id="rId1"/>
    <sheet name="G1.2" sheetId="2" r:id="rId2"/>
    <sheet name="G1.3" sheetId="3" r:id="rId3"/>
    <sheet name="G1.4" sheetId="4" r:id="rId4"/>
    <sheet name="G1.5" sheetId="5" r:id="rId5"/>
    <sheet name="TS1.1" sheetId="6" state="hidden" r:id="rId6"/>
    <sheet name="T1.1" sheetId="7" r:id="rId7"/>
    <sheet name="GS1.1" sheetId="8" r:id="rId8"/>
    <sheet name="GS1.2" sheetId="9" r:id="rId9"/>
    <sheet name="GS1.3" sheetId="10" r:id="rId10"/>
    <sheet name="GS1.4a" sheetId="11" r:id="rId11"/>
    <sheet name="GS1.4b" sheetId="12" r:id="rId12"/>
    <sheet name="GS1.5a" sheetId="13" r:id="rId13"/>
    <sheet name="GS1.5b" sheetId="14" r:id="rId14"/>
    <sheet name="GS1.5c" sheetId="15" r:id="rId15"/>
    <sheet name="TS1.1a" sheetId="16" r:id="rId16"/>
    <sheet name="TS1.2" sheetId="17" r:id="rId17"/>
    <sheet name="TS1.3" sheetId="18" r:id="rId18"/>
    <sheet name="TS1.4" sheetId="19" r:id="rId19"/>
    <sheet name="TS1.5" sheetId="20" r:id="rId20"/>
    <sheet name="TS1.6" sheetId="21" r:id="rId21"/>
    <sheet name="TS1.7" sheetId="22" r:id="rId22"/>
  </sheets>
  <externalReferences>
    <externalReference r:id="rId25"/>
    <externalReference r:id="rId26"/>
    <externalReference r:id="rId27"/>
    <externalReference r:id="rId28"/>
    <externalReference r:id="rId29"/>
  </externalReferences>
  <definedNames>
    <definedName name="column_headings" localSheetId="6">#REF!</definedName>
    <definedName name="column_headings" localSheetId="5">#REF!</definedName>
    <definedName name="column_headings" localSheetId="15">#REF!</definedName>
    <definedName name="column_headings" localSheetId="16">#REF!</definedName>
    <definedName name="column_headings" localSheetId="17">#REF!</definedName>
    <definedName name="column_headings" localSheetId="18">#REF!</definedName>
    <definedName name="column_headings" localSheetId="19">#REF!</definedName>
    <definedName name="column_headings" localSheetId="20">#REF!</definedName>
    <definedName name="column_headings" localSheetId="21">#REF!</definedName>
    <definedName name="column_headings">#REF!</definedName>
    <definedName name="column_numbers" localSheetId="6">#REF!</definedName>
    <definedName name="column_numbers" localSheetId="5">#REF!</definedName>
    <definedName name="column_numbers" localSheetId="15">#REF!</definedName>
    <definedName name="column_numbers" localSheetId="16">#REF!</definedName>
    <definedName name="column_numbers" localSheetId="17">#REF!</definedName>
    <definedName name="column_numbers" localSheetId="18">#REF!</definedName>
    <definedName name="column_numbers" localSheetId="19">#REF!</definedName>
    <definedName name="column_numbers" localSheetId="20">#REF!</definedName>
    <definedName name="column_numbers" localSheetId="21">#REF!</definedName>
    <definedName name="column_numbers">#REF!</definedName>
    <definedName name="data" localSheetId="6">#REF!</definedName>
    <definedName name="data" localSheetId="5">#REF!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#REF!</definedName>
    <definedName name="data2" localSheetId="6">#REF!</definedName>
    <definedName name="data2" localSheetId="5">#REF!</definedName>
    <definedName name="data2" localSheetId="15">#REF!</definedName>
    <definedName name="data2" localSheetId="16">#REF!</definedName>
    <definedName name="data2" localSheetId="17">#REF!</definedName>
    <definedName name="data2" localSheetId="18">#REF!</definedName>
    <definedName name="data2" localSheetId="19">#REF!</definedName>
    <definedName name="data2" localSheetId="20">#REF!</definedName>
    <definedName name="data2" localSheetId="21">#REF!</definedName>
    <definedName name="data2">#REF!</definedName>
    <definedName name="ea_flux" localSheetId="6">#REF!</definedName>
    <definedName name="ea_flux" localSheetId="5">#REF!</definedName>
    <definedName name="ea_flux" localSheetId="15">#REF!</definedName>
    <definedName name="ea_flux" localSheetId="16">#REF!</definedName>
    <definedName name="ea_flux" localSheetId="17">#REF!</definedName>
    <definedName name="ea_flux" localSheetId="18">#REF!</definedName>
    <definedName name="ea_flux" localSheetId="19">#REF!</definedName>
    <definedName name="ea_flux" localSheetId="20">#REF!</definedName>
    <definedName name="ea_flux" localSheetId="21">#REF!</definedName>
    <definedName name="ea_flux">#REF!</definedName>
    <definedName name="Equilibre" localSheetId="6">#REF!</definedName>
    <definedName name="Equilibre" localSheetId="5">#REF!</definedName>
    <definedName name="Equilibre" localSheetId="15">#REF!</definedName>
    <definedName name="Equilibre" localSheetId="16">#REF!</definedName>
    <definedName name="Equilibre" localSheetId="17">#REF!</definedName>
    <definedName name="Equilibre" localSheetId="18">#REF!</definedName>
    <definedName name="Equilibre" localSheetId="19">#REF!</definedName>
    <definedName name="Equilibre" localSheetId="20">#REF!</definedName>
    <definedName name="Equilibre" localSheetId="21">#REF!</definedName>
    <definedName name="Equilibre">#REF!</definedName>
    <definedName name="footnotes" localSheetId="6">#REF!</definedName>
    <definedName name="footnotes" localSheetId="5">#REF!</definedName>
    <definedName name="footnotes" localSheetId="15">#REF!</definedName>
    <definedName name="footnotes" localSheetId="16">#REF!</definedName>
    <definedName name="footnotes" localSheetId="17">#REF!</definedName>
    <definedName name="footnotes" localSheetId="18">#REF!</definedName>
    <definedName name="footnotes" localSheetId="19">#REF!</definedName>
    <definedName name="footnotes" localSheetId="20">#REF!</definedName>
    <definedName name="footnotes" localSheetId="21">#REF!</definedName>
    <definedName name="footnotes">#REF!</definedName>
    <definedName name="PIB" localSheetId="6">#REF!</definedName>
    <definedName name="PIB" localSheetId="5">#REF!</definedName>
    <definedName name="PIB" localSheetId="15">#REF!</definedName>
    <definedName name="PIB" localSheetId="16">#REF!</definedName>
    <definedName name="PIB" localSheetId="17">#REF!</definedName>
    <definedName name="PIB" localSheetId="18">#REF!</definedName>
    <definedName name="PIB" localSheetId="19">#REF!</definedName>
    <definedName name="PIB" localSheetId="20">#REF!</definedName>
    <definedName name="PIB" localSheetId="21">#REF!</definedName>
    <definedName name="PIB">#REF!</definedName>
    <definedName name="ressources" localSheetId="6">#REF!</definedName>
    <definedName name="ressources" localSheetId="5">#REF!</definedName>
    <definedName name="ressources" localSheetId="15">#REF!</definedName>
    <definedName name="ressources" localSheetId="16">#REF!</definedName>
    <definedName name="ressources" localSheetId="17">#REF!</definedName>
    <definedName name="ressources" localSheetId="18">#REF!</definedName>
    <definedName name="ressources" localSheetId="19">#REF!</definedName>
    <definedName name="ressources" localSheetId="20">#REF!</definedName>
    <definedName name="ressources" localSheetId="21">#REF!</definedName>
    <definedName name="ressources">#REF!</definedName>
    <definedName name="rpflux" localSheetId="6">#REF!</definedName>
    <definedName name="rpflux" localSheetId="5">#REF!</definedName>
    <definedName name="rpflux" localSheetId="15">#REF!</definedName>
    <definedName name="rpflux" localSheetId="16">#REF!</definedName>
    <definedName name="rpflux" localSheetId="17">#REF!</definedName>
    <definedName name="rpflux" localSheetId="18">#REF!</definedName>
    <definedName name="rpflux" localSheetId="19">#REF!</definedName>
    <definedName name="rpflux" localSheetId="20">#REF!</definedName>
    <definedName name="rpflux" localSheetId="21">#REF!</definedName>
    <definedName name="rpflux">#REF!</definedName>
    <definedName name="rptof" localSheetId="6">#REF!</definedName>
    <definedName name="rptof" localSheetId="5">#REF!</definedName>
    <definedName name="rptof" localSheetId="15">#REF!</definedName>
    <definedName name="rptof" localSheetId="16">#REF!</definedName>
    <definedName name="rptof" localSheetId="17">#REF!</definedName>
    <definedName name="rptof" localSheetId="18">#REF!</definedName>
    <definedName name="rptof" localSheetId="19">#REF!</definedName>
    <definedName name="rptof" localSheetId="20">#REF!</definedName>
    <definedName name="rptof" localSheetId="21">#REF!</definedName>
    <definedName name="rptof">#REF!</definedName>
    <definedName name="spanners_level1" localSheetId="6">#REF!</definedName>
    <definedName name="spanners_level1" localSheetId="5">#REF!</definedName>
    <definedName name="spanners_level1" localSheetId="15">#REF!</definedName>
    <definedName name="spanners_level1" localSheetId="16">#REF!</definedName>
    <definedName name="spanners_level1" localSheetId="17">#REF!</definedName>
    <definedName name="spanners_level1" localSheetId="18">#REF!</definedName>
    <definedName name="spanners_level1" localSheetId="19">#REF!</definedName>
    <definedName name="spanners_level1" localSheetId="20">#REF!</definedName>
    <definedName name="spanners_level1" localSheetId="21">#REF!</definedName>
    <definedName name="spanners_level1">#REF!</definedName>
    <definedName name="spanners_level2" localSheetId="6">#REF!</definedName>
    <definedName name="spanners_level2" localSheetId="5">#REF!</definedName>
    <definedName name="spanners_level2" localSheetId="15">#REF!</definedName>
    <definedName name="spanners_level2" localSheetId="16">#REF!</definedName>
    <definedName name="spanners_level2" localSheetId="17">#REF!</definedName>
    <definedName name="spanners_level2" localSheetId="18">#REF!</definedName>
    <definedName name="spanners_level2" localSheetId="19">#REF!</definedName>
    <definedName name="spanners_level2" localSheetId="20">#REF!</definedName>
    <definedName name="spanners_level2" localSheetId="21">#REF!</definedName>
    <definedName name="spanners_level2">#REF!</definedName>
    <definedName name="spanners_level3" localSheetId="6">#REF!</definedName>
    <definedName name="spanners_level3" localSheetId="5">#REF!</definedName>
    <definedName name="spanners_level3" localSheetId="15">#REF!</definedName>
    <definedName name="spanners_level3" localSheetId="16">#REF!</definedName>
    <definedName name="spanners_level3" localSheetId="17">#REF!</definedName>
    <definedName name="spanners_level3" localSheetId="18">#REF!</definedName>
    <definedName name="spanners_level3" localSheetId="19">#REF!</definedName>
    <definedName name="spanners_level3" localSheetId="20">#REF!</definedName>
    <definedName name="spanners_level3" localSheetId="21">#REF!</definedName>
    <definedName name="spanners_level3">#REF!</definedName>
    <definedName name="spanners_level4" localSheetId="6">#REF!</definedName>
    <definedName name="spanners_level4" localSheetId="5">#REF!</definedName>
    <definedName name="spanners_level4" localSheetId="15">#REF!</definedName>
    <definedName name="spanners_level4" localSheetId="16">#REF!</definedName>
    <definedName name="spanners_level4" localSheetId="17">#REF!</definedName>
    <definedName name="spanners_level4" localSheetId="18">#REF!</definedName>
    <definedName name="spanners_level4" localSheetId="19">#REF!</definedName>
    <definedName name="spanners_level4" localSheetId="20">#REF!</definedName>
    <definedName name="spanners_level4" localSheetId="21">#REF!</definedName>
    <definedName name="spanners_level4">#REF!</definedName>
    <definedName name="spanners_level5" localSheetId="6">#REF!</definedName>
    <definedName name="spanners_level5" localSheetId="5">#REF!</definedName>
    <definedName name="spanners_level5" localSheetId="15">#REF!</definedName>
    <definedName name="spanners_level5" localSheetId="16">#REF!</definedName>
    <definedName name="spanners_level5" localSheetId="17">#REF!</definedName>
    <definedName name="spanners_level5" localSheetId="18">#REF!</definedName>
    <definedName name="spanners_level5" localSheetId="19">#REF!</definedName>
    <definedName name="spanners_level5" localSheetId="20">#REF!</definedName>
    <definedName name="spanners_level5" localSheetId="21">#REF!</definedName>
    <definedName name="spanners_level5">#REF!</definedName>
    <definedName name="stub_lines" localSheetId="6">#REF!</definedName>
    <definedName name="stub_lines" localSheetId="5">#REF!</definedName>
    <definedName name="stub_lines" localSheetId="15">#REF!</definedName>
    <definedName name="stub_lines" localSheetId="16">#REF!</definedName>
    <definedName name="stub_lines" localSheetId="17">#REF!</definedName>
    <definedName name="stub_lines" localSheetId="18">#REF!</definedName>
    <definedName name="stub_lines" localSheetId="19">#REF!</definedName>
    <definedName name="stub_lines" localSheetId="20">#REF!</definedName>
    <definedName name="stub_lines" localSheetId="21">#REF!</definedName>
    <definedName name="stub_lines">#REF!</definedName>
    <definedName name="temp" localSheetId="6">#REF!</definedName>
    <definedName name="temp" localSheetId="5">#REF!</definedName>
    <definedName name="temp" localSheetId="18">#REF!</definedName>
    <definedName name="temp" localSheetId="19">#REF!</definedName>
    <definedName name="temp" localSheetId="20">#REF!</definedName>
    <definedName name="temp">#REF!</definedName>
    <definedName name="titles" localSheetId="6">#REF!</definedName>
    <definedName name="titles" localSheetId="5">#REF!</definedName>
    <definedName name="titles" localSheetId="15">#REF!</definedName>
    <definedName name="titles" localSheetId="16">#REF!</definedName>
    <definedName name="titles" localSheetId="17">#REF!</definedName>
    <definedName name="titles" localSheetId="18">#REF!</definedName>
    <definedName name="titles" localSheetId="19">#REF!</definedName>
    <definedName name="titles" localSheetId="20">#REF!</definedName>
    <definedName name="titles" localSheetId="21">#REF!</definedName>
    <definedName name="titles">#REF!</definedName>
    <definedName name="totals" localSheetId="6">#REF!</definedName>
    <definedName name="totals" localSheetId="5">#REF!</definedName>
    <definedName name="totals" localSheetId="15">#REF!</definedName>
    <definedName name="totals" localSheetId="16">#REF!</definedName>
    <definedName name="totals" localSheetId="17">#REF!</definedName>
    <definedName name="totals" localSheetId="18">#REF!</definedName>
    <definedName name="totals" localSheetId="19">#REF!</definedName>
    <definedName name="totals" localSheetId="20">#REF!</definedName>
    <definedName name="totals" localSheetId="21">#REF!</definedName>
    <definedName name="totals">#REF!</definedName>
    <definedName name="xxx" localSheetId="6">#REF!</definedName>
    <definedName name="xxx" localSheetId="5">#REF!</definedName>
    <definedName name="xxx" localSheetId="18">#REF!</definedName>
    <definedName name="xxx" localSheetId="19">#REF!</definedName>
    <definedName name="xxx" localSheetId="20">#REF!</definedName>
    <definedName name="xxx">#REF!</definedName>
  </definedNames>
  <calcPr fullCalcOnLoad="1"/>
</workbook>
</file>

<file path=xl/sharedStrings.xml><?xml version="1.0" encoding="utf-8"?>
<sst xmlns="http://schemas.openxmlformats.org/spreadsheetml/2006/main" count="250" uniqueCount="103">
  <si>
    <t>Europe</t>
  </si>
  <si>
    <t>Amérique</t>
  </si>
  <si>
    <t>Afrique</t>
  </si>
  <si>
    <t>Asie</t>
  </si>
  <si>
    <t>Production mondiale</t>
  </si>
  <si>
    <t>Population mondiale</t>
  </si>
  <si>
    <t>Population mondiale (millions)</t>
  </si>
  <si>
    <t>Europe de l'Ouest</t>
  </si>
  <si>
    <t>Europe + Amérique</t>
  </si>
  <si>
    <t>Asie + Afrique</t>
  </si>
  <si>
    <t>Monde</t>
  </si>
  <si>
    <t>Population (en millions)</t>
  </si>
  <si>
    <t>(taux de change courants)</t>
  </si>
  <si>
    <t>dt Chine</t>
  </si>
  <si>
    <t>dont Japon</t>
  </si>
  <si>
    <t>dont Inde</t>
  </si>
  <si>
    <t>dont Amérique Latine</t>
  </si>
  <si>
    <t>Taux de change euro/dollar</t>
  </si>
  <si>
    <t>Parité de pouvoir d'achat euro/dollar</t>
  </si>
  <si>
    <t>Taux de change euro/yuan</t>
  </si>
  <si>
    <t>Parité de pouvoir d'achat euro/yuan</t>
  </si>
  <si>
    <t>Taux de change euro/dollar (mark avant 1998)</t>
  </si>
  <si>
    <t>Taux de change euro/dollar (franc avant 1998)</t>
  </si>
  <si>
    <t>Taux de change euro/dollar (lire avant 1998)</t>
  </si>
  <si>
    <t>Parité de pouvoir d'achat euro/dollar (France)</t>
  </si>
  <si>
    <t>Parité de pouvoir d'achat euro/dollar (Allemagne)</t>
  </si>
  <si>
    <t>Parité de pouvoir d'achat euro/dollar (Italie)</t>
  </si>
  <si>
    <t xml:space="preserve">Taux de change dolar/yuan </t>
  </si>
  <si>
    <t>Parité de pouvoir d'achat dollar/yuan</t>
  </si>
  <si>
    <t>Taux de change dolar/roupie</t>
  </si>
  <si>
    <t>Parité de pouvoir d'achat dollar/roupie</t>
  </si>
  <si>
    <t>Taux de change euro/roupie</t>
  </si>
  <si>
    <t>Parité de pouvoir d'achat euro/roupie</t>
  </si>
  <si>
    <t>Taux de change dolar/yen</t>
  </si>
  <si>
    <t>Parité de pouvoir d'achat dollar/yen</t>
  </si>
  <si>
    <t>Taux de change euro/yen</t>
  </si>
  <si>
    <t>Parité de pouvoir d'achat euro/yen</t>
  </si>
  <si>
    <t>EXC 2012/2011</t>
  </si>
  <si>
    <t>PPP 1990-2012</t>
  </si>
  <si>
    <t>PIB                 (en milliards d'euros 2012)</t>
  </si>
  <si>
    <t>(parités de pouvoir d'achat)</t>
  </si>
  <si>
    <r>
      <t xml:space="preserve">Production mondiale </t>
    </r>
    <r>
      <rPr>
        <sz val="10"/>
        <rFont val="Arial"/>
        <family val="2"/>
      </rPr>
      <t xml:space="preserve">(milliards d'euros 2012) (PPP) </t>
    </r>
  </si>
  <si>
    <t>Production mondiale par habitant (€ 2012) (PPP)</t>
  </si>
  <si>
    <t xml:space="preserve">Production mondiale par habitant </t>
  </si>
  <si>
    <t>Europe de l'Est</t>
  </si>
  <si>
    <t>Russie (+Ukraine/ Biélorussie/ Moldavie)</t>
  </si>
  <si>
    <t>Amérique du Nord</t>
  </si>
  <si>
    <t>Amérique Latine</t>
  </si>
  <si>
    <t>Afrique du Nord</t>
  </si>
  <si>
    <t>Afrique Sub-saharienne</t>
  </si>
  <si>
    <t>Chine</t>
  </si>
  <si>
    <t>Inde</t>
  </si>
  <si>
    <t>Japon</t>
  </si>
  <si>
    <t>Australie/NZ</t>
  </si>
  <si>
    <t>Moyen Orient (y.c. Turquie)</t>
  </si>
  <si>
    <t>Asie Centrale</t>
  </si>
  <si>
    <t>Autres pays d'Asie</t>
  </si>
  <si>
    <t>(en euros 2012)</t>
  </si>
  <si>
    <t xml:space="preserve">Equivalent revenu mensuel par habitant </t>
  </si>
  <si>
    <t xml:space="preserve">PIB                  par habitant </t>
  </si>
  <si>
    <t>dont Afrique du Nord</t>
  </si>
  <si>
    <t>dont Afrique Subsaharienne</t>
  </si>
  <si>
    <t>dont Autres</t>
  </si>
  <si>
    <t>Source: calculs de l'auteur à partir des séries officielles Nations Unies/Banque Mondiale.</t>
  </si>
  <si>
    <t xml:space="preserve">Equivalent    revenu mensuel par habitant </t>
  </si>
  <si>
    <t xml:space="preserve">PIB                     par habitant </t>
  </si>
  <si>
    <t>Tableau S1.1: La répartition du PIB mondial en 2012</t>
  </si>
  <si>
    <t xml:space="preserve">Tableau 1.1: La répartition du PIB mondial en 2012 </t>
  </si>
  <si>
    <t>dont Afrique subsaharienne</t>
  </si>
  <si>
    <t>dont Union Européenne</t>
  </si>
  <si>
    <t>dont Etats-Unis/Canada</t>
  </si>
  <si>
    <t>dont Russie/Ukraine</t>
  </si>
  <si>
    <r>
      <t xml:space="preserve">Population                          </t>
    </r>
    <r>
      <rPr>
        <sz val="12"/>
        <rFont val="Arial"/>
        <family val="2"/>
      </rPr>
      <t>(en millions d'habitants)</t>
    </r>
  </si>
  <si>
    <t xml:space="preserve">    dont UE (Est)</t>
  </si>
  <si>
    <t xml:space="preserve">          dont UE (Ouest)</t>
  </si>
  <si>
    <t>Lecture: le PIB mondial, estimé en parité de pouvoir d'achat, était en 2012 de 71 200 milliards d'euros. La population mondiale était de 7,050 milliards, soit un PIB par habitant de 10 100€ par an, et un revenu par habitant de 760€ par mois. Tous les chiffres ont été arrondis à la dizaine ou la centaine la plus proche.</t>
  </si>
  <si>
    <t>Lecture: le PIB mondial, estimé en parité de pouvoir d'achat, était en 2012 de 71 200 milliards d'euros. La population mondiale était de 7,050 milliards d'habitants, d'où un PIB par habitant de 10 100€ (équivalent à un revenu par habitant de 760€ par mois). Tous les chiffres ont été arrondis à la dizaine ou centaine la plus proche.</t>
  </si>
  <si>
    <r>
      <t xml:space="preserve">PIB                                                        </t>
    </r>
    <r>
      <rPr>
        <sz val="12"/>
        <rFont val="Arial"/>
        <family val="2"/>
      </rPr>
      <t xml:space="preserve">(en milliards d'euros 2012)                      </t>
    </r>
  </si>
  <si>
    <t>dont UE (ex. Ouest)</t>
  </si>
  <si>
    <t xml:space="preserve">dont UE (ex. Est) </t>
  </si>
  <si>
    <t>Lecture: le PIB mondial, estimé en parité de pouvoir d'achat, était en 2012 de 71 200 milliards d'euros. La population mondiale était de 7,050 milliards, soit un PIB par habitant de 10 100€ par an, et un revenu par habitant de 760€ par mois.</t>
  </si>
  <si>
    <t>PIB en milliards d'euros 2012</t>
  </si>
  <si>
    <t>Rapport entre PIB en parité de pouvoir d'achat et le PIB au taux de change courant</t>
  </si>
  <si>
    <t>Parité de pouvoir d'achat</t>
  </si>
  <si>
    <t>Taux de change courants</t>
  </si>
  <si>
    <t>Source: Calculs de l'auteur à partir des séries historiques de Angus Maddison, "Historical statistics of the world economy 1-2008" (February 2010) et des séries Nations Unies/Banque Mondiale pour la période 1990-2012 (Octobre 2012). La Russie a été incluse dans l'Europe, et les anciennes républiques d'Asie centrale et l'Océanie dans l'Asie. Tous les détails sont donnés dans le fichier excel suivant: MaddisonWorldGDPSeries1to2008.xls, feuille "CorrectedSummaryTables". Le lien vers ce fichier a été rompu le 8-2-2013. Voir ce fichier pour modifications et mises à jour.</t>
  </si>
  <si>
    <t>Source: Calculs de l'auteur à partir des séries historiques de Angus Maddison, "Historical statistics of the world economy 1-2008" (February 2010) et des séries officielles Nations Unies/Banque Mondiale pour la période 1990-2012 (Octobre 2012). La Russie a été incluse dans l'Europe, et les anciennes républiques d'Asie centrale et l'Océanie dans l'Asie. Tous les détails sont donnés dans le fichier excel suivant: MaddisonWorldGDPSeries1to2008.xls, feuille "CorrectedSummaryTables". Le lien vers ce fichier a été rompu le 8-2-2013. Voir ce fichier pour modifications et mises à jour.</t>
  </si>
  <si>
    <t>Source: Calculs de l'auteur à partir des séries historiques de Angus Maddison, "Historical statistics of the world economy 1-2008" (February 2010) et des séries officielles Nations Unies/Banque Mondiale pour la période 1990-2012 (Octobre 2012). La Russie a été incluse dans l'Europe, et les anciennes républiques d'Asie centrale et l'Océanie dans l'Asie. Calculs réalisés à partir des séries de PIB et population des deux tableaux précédents (voir formules)</t>
  </si>
  <si>
    <t>Tableau S1.4. La répartition du PIB mondial en 2012: parité de pouvoir d'achat vs. taux de change (1)</t>
  </si>
  <si>
    <t>Source: séries de taux de change reprises du fichier StatsOCDE.xls (lien rompu le 8-2-2013)</t>
  </si>
  <si>
    <t>Sources: voir piketty.pse.ens.fr/capital21c.</t>
  </si>
  <si>
    <t xml:space="preserve">Source: calculs de l'auteur à partir des séries officielles Nations Unies/Banque Mondiale. </t>
  </si>
  <si>
    <t>Colonne PIB en taux de change courant issue de WorldGDP.xls, Table W6 (lien rompu le 8-2-2013)</t>
  </si>
  <si>
    <t>Tableau S1.6. La répartition du PIB mondial en 2012:                                                                                                                                         parité de pouvoir d'achat vs taux de change (2)</t>
  </si>
  <si>
    <t>Tableau S1.1b. Données détaillées sur la répartition du PIB mondial, 0-2012</t>
  </si>
  <si>
    <t>Tableau S1.2b. Données détaillées sur la répartition de la population mondiale, 0-2012</t>
  </si>
  <si>
    <t>Tableau S1.3b: Données détaillées sur le PIB par habitant, 0-2012</t>
  </si>
  <si>
    <r>
      <t xml:space="preserve">Tableau S1.5: La répartition du PIB mondial en 2012 </t>
    </r>
    <r>
      <rPr>
        <sz val="14"/>
        <rFont val="Arial"/>
        <family val="2"/>
      </rPr>
      <t>(calculs sans arrondis)</t>
    </r>
  </si>
  <si>
    <t>Tableau S1.1a. La répartition du PIB mondial, 0-2012 (séries utilisées pour les graphiques 1.1 et S1.1)</t>
  </si>
  <si>
    <t>Tableau S1.2a. La répartition de la population mondiale, 0-2012 (séries utilisées pour les graphiques 1.2 et S1.2)</t>
  </si>
  <si>
    <t>Tableau S1.3a. Le PIB par habitant 0-2012 (données utilisées sur les graphiques 1.3 et S1.3)</t>
  </si>
  <si>
    <t>Tableau S1.7. Taux de change et parités de pouvoir d'achat, 1990-2012                                                                                                                                                                                                            (séries utilisées pour les graphiques 1.4-1.5 et S1.4-S1.5)</t>
  </si>
  <si>
    <t>Note: les parités euro/dollar retenus pour 2012 sont de 1.30 et 1.20; voir également WBWorldGDP.xls, TableW7</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</si>
</sst>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
    <numFmt numFmtId="167" formatCode="_-* #,##0.00\ _F_-;\-* #,##0.00\ _F_-;_-* &quot;-&quot;??\ _F_-;_-@_-"/>
    <numFmt numFmtId="168" formatCode="\$#,##0\ ;\(\$#,##0\)"/>
    <numFmt numFmtId="169" formatCode="0.000"/>
    <numFmt numFmtId="170" formatCode="#,##0.0"/>
    <numFmt numFmtId="171" formatCode="#,##0.000"/>
    <numFmt numFmtId="172" formatCode="0.000%"/>
    <numFmt numFmtId="173" formatCode="#,##0.00000"/>
    <numFmt numFmtId="174" formatCode="0.0000"/>
    <numFmt numFmtId="175" formatCode="#,##0.0000"/>
    <numFmt numFmtId="176" formatCode="#,##0.000000"/>
    <numFmt numFmtId="177" formatCode="#,##0\ &quot;€&quot;"/>
    <numFmt numFmtId="178" formatCode="0.00000%"/>
    <numFmt numFmtId="179" formatCode="0.000000%"/>
    <numFmt numFmtId="180" formatCode="#,##0.0000000"/>
    <numFmt numFmtId="181" formatCode="0.000000000000000%"/>
    <numFmt numFmtId="182" formatCode="0.00000000000000%"/>
    <numFmt numFmtId="183" formatCode="0.0000000000000%"/>
    <numFmt numFmtId="184" formatCode="0.000000000000%"/>
    <numFmt numFmtId="185" formatCode="0.00000000000%"/>
    <numFmt numFmtId="186" formatCode="0.0000000000%"/>
    <numFmt numFmtId="187" formatCode="0.000000000%"/>
    <numFmt numFmtId="188" formatCode="0.00000000%"/>
    <numFmt numFmtId="189" formatCode="0.0000000%"/>
    <numFmt numFmtId="190" formatCode="_-* #,##0\ &quot;F&quot;_-;\-* #,##0\ &quot;F&quot;_-;_-* &quot;-&quot;\ &quot;F&quot;_-;_-@_-"/>
    <numFmt numFmtId="191" formatCode="_-* #,##0\ _F_-;\-* #,##0\ _F_-;_-* &quot;-&quot;\ _F_-;_-@_-"/>
    <numFmt numFmtId="192" formatCode="\$#,##0.00\ ;\(\$#,##0.00\)"/>
    <numFmt numFmtId="193" formatCode="0.0E+00"/>
    <numFmt numFmtId="194" formatCode="0E+00"/>
    <numFmt numFmtId="195" formatCode="&quot;Vrai&quot;;&quot;Vrai&quot;;&quot;Faux&quot;"/>
    <numFmt numFmtId="196" formatCode="&quot;Actif&quot;;&quot;Actif&quot;;&quot;Inactif&quot;"/>
    <numFmt numFmtId="197" formatCode="0.000000"/>
    <numFmt numFmtId="198" formatCode="0.00000"/>
    <numFmt numFmtId="199" formatCode="#,##0.0\ &quot;€&quot;"/>
    <numFmt numFmtId="200" formatCode="0.0000000000000000%"/>
    <numFmt numFmtId="201" formatCode="#,##0,\F\F"/>
    <numFmt numFmtId="202" formatCode="#,##0,,\F\F"/>
    <numFmt numFmtId="203" formatCode="#,##0,\F"/>
    <numFmt numFmtId="204" formatCode="0,\F"/>
    <numFmt numFmtId="205" formatCode="0.00000000000000000%"/>
    <numFmt numFmtId="206" formatCode="0.000000000000000000%"/>
    <numFmt numFmtId="207" formatCode="0.0000000000000000000%"/>
    <numFmt numFmtId="208" formatCode="0.00000000000000000000%"/>
    <numFmt numFmtId="209" formatCode="0.000000000000000000000%"/>
    <numFmt numFmtId="210" formatCode="_-* #,##0.00_-;\-* #,##0.00_-;_-* &quot;-&quot;??_-;_-@_-"/>
    <numFmt numFmtId="211" formatCode="_-* #,##0_-;\-* #,##0_-;_-* &quot;-&quot;_-;_-@_-"/>
    <numFmt numFmtId="212" formatCode="_-&quot;£&quot;* #,##0.00_-;\-&quot;£&quot;* #,##0.00_-;_-&quot;£&quot;* &quot;-&quot;??_-;_-@_-"/>
    <numFmt numFmtId="213" formatCode="_-&quot;£&quot;* #,##0_-;\-&quot;£&quot;* #,##0_-;_-&quot;£&quot;* &quot;-&quot;_-;_-@_-"/>
    <numFmt numFmtId="214" formatCode="[$$-409]#,##0.0"/>
    <numFmt numFmtId="215" formatCode="[$$-409]#,##0.00"/>
    <numFmt numFmtId="216" formatCode="0.0000000"/>
    <numFmt numFmtId="217" formatCode="0.000000000"/>
    <numFmt numFmtId="218" formatCode="0.00000000"/>
    <numFmt numFmtId="219" formatCode="[$¥-478]#,##0.00"/>
    <numFmt numFmtId="220" formatCode="[$Rs.-4009]\ #,##0.00"/>
    <numFmt numFmtId="221" formatCode="[$Rs.-4009]\ #,##0"/>
    <numFmt numFmtId="222" formatCode="[$¥-411]#,##0"/>
    <numFmt numFmtId="223" formatCode="#,##0.00\ &quot;€&quot;"/>
    <numFmt numFmtId="224" formatCode="[$¥-478]#,##0"/>
  </numFmts>
  <fonts count="61">
    <font>
      <sz val="10"/>
      <name val="Arial"/>
      <family val="0"/>
    </font>
    <font>
      <sz val="8"/>
      <name val="Arial"/>
      <family val="2"/>
    </font>
    <font>
      <sz val="12"/>
      <color indexed="24"/>
      <name val="Arial"/>
      <family val="2"/>
    </font>
    <font>
      <b/>
      <sz val="8"/>
      <color indexed="24"/>
      <name val="Times New Roman"/>
      <family val="1"/>
    </font>
    <font>
      <sz val="8"/>
      <color indexed="24"/>
      <name val="Times New Roman"/>
      <family val="1"/>
    </font>
    <font>
      <u val="single"/>
      <sz val="10"/>
      <color indexed="30"/>
      <name val="Arial"/>
      <family val="2"/>
    </font>
    <font>
      <u val="single"/>
      <sz val="10"/>
      <color indexed="56"/>
      <name val="Arial"/>
      <family val="2"/>
    </font>
    <font>
      <sz val="7"/>
      <name val="Helv"/>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2"/>
      <color indexed="8"/>
      <name val="Calibri"/>
      <family val="2"/>
    </font>
    <font>
      <sz val="10"/>
      <color indexed="8"/>
      <name val="Calibri"/>
      <family val="2"/>
    </font>
    <font>
      <sz val="14"/>
      <color indexed="8"/>
      <name val="Arial"/>
      <family val="2"/>
    </font>
    <font>
      <b/>
      <sz val="10"/>
      <name val="Arial"/>
      <family val="2"/>
    </font>
    <font>
      <b/>
      <sz val="12"/>
      <name val="Arial"/>
      <family val="2"/>
    </font>
    <font>
      <sz val="14"/>
      <name val="Arial"/>
      <family val="2"/>
    </font>
    <font>
      <b/>
      <sz val="14"/>
      <name val="Arial"/>
      <family val="2"/>
    </font>
    <font>
      <b/>
      <sz val="16"/>
      <name val="Arial"/>
      <family val="2"/>
    </font>
    <font>
      <sz val="16"/>
      <name val="Arial"/>
      <family val="2"/>
    </font>
    <font>
      <sz val="12"/>
      <name val="Arial"/>
      <family val="2"/>
    </font>
    <font>
      <i/>
      <sz val="14"/>
      <name val="Arial"/>
      <family val="2"/>
    </font>
    <font>
      <b/>
      <i/>
      <sz val="12"/>
      <name val="Arial"/>
      <family val="2"/>
    </font>
    <font>
      <sz val="12.85"/>
      <color indexed="8"/>
      <name val="Arial"/>
      <family val="2"/>
    </font>
    <font>
      <sz val="13"/>
      <name val="Arial"/>
      <family val="2"/>
    </font>
    <font>
      <i/>
      <sz val="13"/>
      <name val="Arial"/>
      <family val="2"/>
    </font>
    <font>
      <b/>
      <sz val="13"/>
      <name val="Arial"/>
      <family val="2"/>
    </font>
    <font>
      <sz val="11.8"/>
      <color indexed="8"/>
      <name val="Arial"/>
      <family val="2"/>
    </font>
    <font>
      <b/>
      <sz val="11"/>
      <color indexed="8"/>
      <name val="Calibri"/>
      <family val="2"/>
    </font>
    <font>
      <sz val="12"/>
      <color indexed="8"/>
      <name val="Arial"/>
      <family val="2"/>
    </font>
    <font>
      <sz val="10"/>
      <color indexed="8"/>
      <name val="Arial Narrow"/>
      <family val="2"/>
    </font>
    <font>
      <b/>
      <sz val="16"/>
      <color indexed="8"/>
      <name val="Arial"/>
      <family val="2"/>
    </font>
    <font>
      <b/>
      <sz val="14"/>
      <color indexed="8"/>
      <name val="Arial"/>
      <family val="2"/>
    </font>
    <font>
      <sz val="10"/>
      <color indexed="8"/>
      <name val="Arial"/>
      <family val="2"/>
    </font>
    <font>
      <sz val="11"/>
      <color indexed="8"/>
      <name val="Arial"/>
      <family val="2"/>
    </font>
    <font>
      <b/>
      <sz val="15"/>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theme="8" tint="0.5999900102615356"/>
        <bgColor indexed="64"/>
      </patternFill>
    </fill>
    <fill>
      <patternFill patternType="solid">
        <fgColor indexed="51"/>
        <bgColor indexed="64"/>
      </patternFill>
    </fill>
    <fill>
      <patternFill patternType="solid">
        <fgColor indexed="1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ck">
        <color theme="4" tint="0.49998000264167786"/>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ck"/>
      <right>
        <color indexed="63"/>
      </right>
      <top>
        <color indexed="63"/>
      </top>
      <bottom>
        <color indexed="63"/>
      </bottom>
    </border>
    <border>
      <left style="thick"/>
      <right style="thin"/>
      <top style="thick"/>
      <bottom>
        <color indexed="63"/>
      </bottom>
    </border>
    <border>
      <left style="thick"/>
      <right style="thick"/>
      <top>
        <color indexed="63"/>
      </top>
      <bottom>
        <color indexed="63"/>
      </bottom>
    </border>
    <border>
      <left style="thin"/>
      <right style="thin"/>
      <top>
        <color indexed="63"/>
      </top>
      <bottom>
        <color indexed="63"/>
      </bottom>
    </border>
    <border>
      <left style="thick"/>
      <right style="thin"/>
      <top>
        <color indexed="63"/>
      </top>
      <bottom>
        <color indexed="63"/>
      </bottom>
    </border>
    <border>
      <left style="thick"/>
      <right>
        <color indexed="63"/>
      </right>
      <top>
        <color indexed="63"/>
      </top>
      <bottom style="thick"/>
    </border>
    <border>
      <left style="thick"/>
      <right style="thick"/>
      <top>
        <color indexed="63"/>
      </top>
      <bottom style="thick"/>
    </border>
    <border>
      <left style="thick"/>
      <right style="thin"/>
      <top>
        <color indexed="63"/>
      </top>
      <bottom style="thick"/>
    </border>
    <border>
      <left style="thin"/>
      <right style="thin"/>
      <top>
        <color indexed="63"/>
      </top>
      <bottom style="thick"/>
    </border>
    <border>
      <left style="thin"/>
      <right style="thick"/>
      <top>
        <color indexed="63"/>
      </top>
      <bottom>
        <color indexed="63"/>
      </bottom>
    </border>
    <border>
      <left style="thin"/>
      <right style="thick"/>
      <top>
        <color indexed="63"/>
      </top>
      <bottom style="thick"/>
    </border>
    <border>
      <left style="thick"/>
      <right>
        <color indexed="63"/>
      </right>
      <top style="thick"/>
      <bottom>
        <color indexed="63"/>
      </bottom>
    </border>
    <border>
      <left style="thick"/>
      <right style="thick"/>
      <top style="thick"/>
      <bottom>
        <color indexed="63"/>
      </bottom>
    </border>
    <border>
      <left style="thin"/>
      <right style="thin"/>
      <top style="thick"/>
      <bottom>
        <color indexed="63"/>
      </bottom>
    </border>
    <border>
      <left style="thin"/>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n"/>
      <top style="thick"/>
      <bottom>
        <color indexed="63"/>
      </bottom>
    </border>
    <border>
      <left style="thin"/>
      <right>
        <color indexed="63"/>
      </right>
      <top style="thick"/>
      <bottom>
        <color indexed="63"/>
      </bottom>
    </border>
    <border>
      <left style="thick"/>
      <right style="thick"/>
      <top style="thick"/>
      <bottom style="thick"/>
    </border>
    <border>
      <left style="thick"/>
      <right>
        <color indexed="63"/>
      </right>
      <top style="medium"/>
      <bottom>
        <color indexed="63"/>
      </bottom>
    </border>
    <border>
      <left style="thick"/>
      <right style="thick"/>
      <top style="medium"/>
      <bottom>
        <color indexed="63"/>
      </bottom>
    </border>
    <border>
      <left style="thick"/>
      <right>
        <color indexed="63"/>
      </right>
      <top>
        <color indexed="63"/>
      </top>
      <bottom style="medium"/>
    </border>
    <border>
      <left style="thick"/>
      <right style="thick"/>
      <top>
        <color indexed="63"/>
      </top>
      <bottom style="medium"/>
    </border>
    <border>
      <left style="thick"/>
      <right style="thin"/>
      <top style="thick"/>
      <bottom style="thick"/>
    </border>
    <border>
      <left style="thin"/>
      <right style="thin"/>
      <top style="thick"/>
      <bottom style="thick"/>
    </border>
    <border>
      <left style="thin"/>
      <right style="thick"/>
      <top style="thick"/>
      <bottom style="thick"/>
    </border>
    <border>
      <left style="thick"/>
      <right style="medium"/>
      <top style="thick"/>
      <bottom>
        <color indexed="63"/>
      </bottom>
    </border>
    <border>
      <left style="medium"/>
      <right style="medium"/>
      <top style="thick"/>
      <bottom>
        <color indexed="63"/>
      </bottom>
    </border>
    <border>
      <left style="thick"/>
      <right style="medium"/>
      <top>
        <color indexed="63"/>
      </top>
      <bottom>
        <color indexed="63"/>
      </bottom>
    </border>
    <border>
      <left style="medium"/>
      <right style="medium"/>
      <top>
        <color indexed="63"/>
      </top>
      <bottom>
        <color indexed="63"/>
      </bottom>
    </border>
    <border>
      <left style="thick"/>
      <right style="medium"/>
      <top>
        <color indexed="63"/>
      </top>
      <bottom style="thick"/>
    </border>
    <border>
      <left style="medium"/>
      <right style="medium"/>
      <top>
        <color indexed="63"/>
      </top>
      <bottom style="thick"/>
    </border>
    <border>
      <left>
        <color indexed="63"/>
      </left>
      <right>
        <color indexed="63"/>
      </right>
      <top style="thick"/>
      <bottom style="thick"/>
    </border>
    <border>
      <left>
        <color indexed="63"/>
      </left>
      <right style="thick"/>
      <top style="thick"/>
      <bottom style="thick"/>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4" borderId="0" applyNumberFormat="0" applyBorder="0" applyAlignment="0" applyProtection="0"/>
    <xf numFmtId="0" fontId="49" fillId="10"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2"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4" fillId="8" borderId="0" applyNumberFormat="0" applyBorder="0" applyAlignment="0" applyProtection="0"/>
    <xf numFmtId="0" fontId="52" fillId="30" borderId="1" applyNumberFormat="0" applyAlignment="0" applyProtection="0"/>
    <xf numFmtId="0" fontId="11" fillId="30" borderId="2" applyNumberFormat="0" applyAlignment="0" applyProtection="0"/>
    <xf numFmtId="0" fontId="53" fillId="0" borderId="3" applyNumberFormat="0" applyFill="0" applyAlignment="0" applyProtection="0"/>
    <xf numFmtId="0" fontId="23" fillId="31" borderId="4" applyNumberFormat="0" applyAlignment="0" applyProtection="0"/>
    <xf numFmtId="0" fontId="0" fillId="32" borderId="5" applyNumberFormat="0" applyFont="0" applyAlignment="0" applyProtection="0"/>
    <xf numFmtId="0"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33" borderId="1" applyNumberFormat="0" applyAlignment="0" applyProtection="0"/>
    <xf numFmtId="0" fontId="18" fillId="0" borderId="0" applyNumberFormat="0" applyFill="0" applyBorder="0" applyAlignment="0" applyProtection="0"/>
    <xf numFmtId="3" fontId="2" fillId="0" borderId="0" applyFont="0" applyFill="0" applyBorder="0" applyAlignment="0" applyProtection="0"/>
    <xf numFmtId="0" fontId="16" fillId="9" borderId="0" applyNumberFormat="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13" fillId="11" borderId="2" applyNumberFormat="0" applyAlignment="0" applyProtection="0"/>
    <xf numFmtId="0" fontId="14" fillId="34"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2" fillId="0" borderId="0" applyFont="0" applyFill="0" applyBorder="0" applyAlignment="0" applyProtection="0"/>
    <xf numFmtId="0" fontId="0" fillId="0" borderId="0">
      <alignment/>
      <protection/>
    </xf>
    <xf numFmtId="0" fontId="15" fillId="35" borderId="0" applyNumberFormat="0" applyBorder="0" applyAlignment="0" applyProtection="0"/>
    <xf numFmtId="0" fontId="55"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32" borderId="10" applyNumberFormat="0" applyFont="0" applyAlignment="0" applyProtection="0"/>
    <xf numFmtId="0" fontId="17" fillId="30" borderId="11" applyNumberFormat="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0" fontId="56" fillId="36" borderId="0" applyNumberFormat="0" applyBorder="0" applyAlignment="0" applyProtection="0"/>
    <xf numFmtId="0" fontId="57" fillId="30" borderId="12" applyNumberFormat="0" applyAlignment="0" applyProtection="0"/>
    <xf numFmtId="0" fontId="0" fillId="0" borderId="0">
      <alignment/>
      <protection/>
    </xf>
    <xf numFmtId="0" fontId="7" fillId="0" borderId="13">
      <alignment horizontal="center"/>
      <protection/>
    </xf>
    <xf numFmtId="0" fontId="5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14"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59" fillId="0" borderId="15" applyNumberFormat="0" applyFill="0" applyAlignment="0" applyProtection="0"/>
    <xf numFmtId="0" fontId="60" fillId="37" borderId="16" applyNumberFormat="0" applyAlignment="0" applyProtection="0"/>
    <xf numFmtId="2" fontId="2" fillId="0" borderId="0" applyFont="0" applyFill="0" applyBorder="0" applyAlignment="0" applyProtection="0"/>
    <xf numFmtId="0" fontId="10" fillId="0" borderId="0" applyNumberFormat="0" applyFill="0" applyBorder="0" applyAlignment="0" applyProtection="0"/>
  </cellStyleXfs>
  <cellXfs count="224">
    <xf numFmtId="0" fontId="0" fillId="0" borderId="0" xfId="0" applyAlignment="1">
      <alignment/>
    </xf>
    <xf numFmtId="0" fontId="0" fillId="0" borderId="0" xfId="93">
      <alignment/>
      <protection/>
    </xf>
    <xf numFmtId="197" fontId="27" fillId="0" borderId="0" xfId="93" applyNumberFormat="1" applyFont="1">
      <alignment/>
      <protection/>
    </xf>
    <xf numFmtId="0" fontId="27" fillId="0" borderId="0" xfId="93" applyFont="1">
      <alignment/>
      <protection/>
    </xf>
    <xf numFmtId="0" fontId="0" fillId="0" borderId="0" xfId="93" applyBorder="1">
      <alignment/>
      <protection/>
    </xf>
    <xf numFmtId="0" fontId="0" fillId="0" borderId="17" xfId="93" applyBorder="1">
      <alignment/>
      <protection/>
    </xf>
    <xf numFmtId="0" fontId="0" fillId="0" borderId="0" xfId="93" applyBorder="1" applyAlignment="1">
      <alignment horizontal="center"/>
      <protection/>
    </xf>
    <xf numFmtId="0" fontId="0" fillId="0" borderId="0" xfId="93" applyFont="1" applyBorder="1" applyAlignment="1">
      <alignment horizontal="center"/>
      <protection/>
    </xf>
    <xf numFmtId="0" fontId="27" fillId="0" borderId="18" xfId="93" applyFont="1" applyBorder="1" applyAlignment="1">
      <alignment horizontal="center" vertical="center" wrapText="1"/>
      <protection/>
    </xf>
    <xf numFmtId="9" fontId="27" fillId="0" borderId="19" xfId="93" applyNumberFormat="1" applyFont="1" applyBorder="1" applyAlignment="1">
      <alignment horizontal="center"/>
      <protection/>
    </xf>
    <xf numFmtId="3" fontId="0" fillId="0" borderId="0" xfId="93" applyNumberFormat="1">
      <alignment/>
      <protection/>
    </xf>
    <xf numFmtId="0" fontId="0" fillId="0" borderId="0" xfId="93" applyFont="1" applyBorder="1">
      <alignment/>
      <protection/>
    </xf>
    <xf numFmtId="0" fontId="0" fillId="0" borderId="0" xfId="93" applyFont="1">
      <alignment/>
      <protection/>
    </xf>
    <xf numFmtId="0" fontId="0" fillId="0" borderId="17" xfId="93" applyFont="1" applyBorder="1" applyAlignment="1">
      <alignment horizontal="center"/>
      <protection/>
    </xf>
    <xf numFmtId="9" fontId="0" fillId="0" borderId="20" xfId="93" applyNumberFormat="1" applyFont="1" applyBorder="1" applyAlignment="1">
      <alignment horizontal="center"/>
      <protection/>
    </xf>
    <xf numFmtId="9" fontId="0" fillId="0" borderId="21" xfId="93" applyNumberFormat="1" applyFont="1" applyBorder="1" applyAlignment="1">
      <alignment horizontal="center"/>
      <protection/>
    </xf>
    <xf numFmtId="0" fontId="0" fillId="0" borderId="17" xfId="93" applyFont="1" applyBorder="1" applyAlignment="1">
      <alignment horizontal="center" vertical="justify"/>
      <protection/>
    </xf>
    <xf numFmtId="0" fontId="0" fillId="0" borderId="22" xfId="93" applyFont="1" applyBorder="1" applyAlignment="1">
      <alignment horizontal="center" vertical="justify"/>
      <protection/>
    </xf>
    <xf numFmtId="9" fontId="27" fillId="0" borderId="23" xfId="93" applyNumberFormat="1" applyFont="1" applyBorder="1" applyAlignment="1">
      <alignment horizontal="center"/>
      <protection/>
    </xf>
    <xf numFmtId="9" fontId="0" fillId="0" borderId="24" xfId="93" applyNumberFormat="1" applyFont="1" applyBorder="1" applyAlignment="1">
      <alignment horizontal="center"/>
      <protection/>
    </xf>
    <xf numFmtId="9" fontId="0" fillId="0" borderId="25" xfId="93" applyNumberFormat="1" applyFont="1" applyBorder="1" applyAlignment="1">
      <alignment horizontal="center"/>
      <protection/>
    </xf>
    <xf numFmtId="9" fontId="0" fillId="0" borderId="26" xfId="93" applyNumberFormat="1" applyFont="1" applyBorder="1" applyAlignment="1">
      <alignment horizontal="center"/>
      <protection/>
    </xf>
    <xf numFmtId="9" fontId="0" fillId="0" borderId="27" xfId="93" applyNumberFormat="1" applyFont="1" applyBorder="1" applyAlignment="1">
      <alignment horizontal="center"/>
      <protection/>
    </xf>
    <xf numFmtId="0" fontId="0" fillId="0" borderId="0" xfId="93" applyFont="1">
      <alignment/>
      <protection/>
    </xf>
    <xf numFmtId="3" fontId="27" fillId="0" borderId="17" xfId="93" applyNumberFormat="1" applyFont="1" applyBorder="1" applyAlignment="1">
      <alignment horizontal="center"/>
      <protection/>
    </xf>
    <xf numFmtId="3" fontId="27" fillId="0" borderId="28" xfId="93" applyNumberFormat="1" applyFont="1" applyBorder="1" applyAlignment="1">
      <alignment horizontal="center"/>
      <protection/>
    </xf>
    <xf numFmtId="3" fontId="27" fillId="0" borderId="22" xfId="93" applyNumberFormat="1" applyFont="1" applyBorder="1" applyAlignment="1">
      <alignment horizontal="center"/>
      <protection/>
    </xf>
    <xf numFmtId="164" fontId="0" fillId="0" borderId="0" xfId="93" applyNumberFormat="1" applyAlignment="1">
      <alignment horizontal="center"/>
      <protection/>
    </xf>
    <xf numFmtId="0" fontId="0" fillId="0" borderId="17" xfId="93" applyFont="1" applyBorder="1" applyAlignment="1">
      <alignment horizontal="center"/>
      <protection/>
    </xf>
    <xf numFmtId="0" fontId="29" fillId="0" borderId="17" xfId="93" applyFont="1" applyBorder="1" applyAlignment="1">
      <alignment horizontal="center" vertical="center" wrapText="1"/>
      <protection/>
    </xf>
    <xf numFmtId="0" fontId="29" fillId="0" borderId="17" xfId="93" applyFont="1" applyBorder="1" applyAlignment="1">
      <alignment horizontal="center" vertical="center"/>
      <protection/>
    </xf>
    <xf numFmtId="0" fontId="29" fillId="0" borderId="22" xfId="93" applyFont="1" applyBorder="1" applyAlignment="1">
      <alignment horizontal="center" vertical="center"/>
      <protection/>
    </xf>
    <xf numFmtId="3" fontId="30" fillId="0" borderId="17" xfId="93" applyNumberFormat="1" applyFont="1" applyBorder="1" applyAlignment="1">
      <alignment horizontal="center" vertical="center"/>
      <protection/>
    </xf>
    <xf numFmtId="3" fontId="29" fillId="0" borderId="19" xfId="93" applyNumberFormat="1" applyFont="1" applyBorder="1" applyAlignment="1">
      <alignment horizontal="center" vertical="center"/>
      <protection/>
    </xf>
    <xf numFmtId="3" fontId="30" fillId="0" borderId="28" xfId="93" applyNumberFormat="1" applyFont="1" applyBorder="1" applyAlignment="1">
      <alignment horizontal="center" vertical="center"/>
      <protection/>
    </xf>
    <xf numFmtId="3" fontId="29" fillId="0" borderId="17" xfId="93" applyNumberFormat="1" applyFont="1" applyBorder="1" applyAlignment="1">
      <alignment horizontal="center" vertical="center"/>
      <protection/>
    </xf>
    <xf numFmtId="177" fontId="29" fillId="0" borderId="19" xfId="93" applyNumberFormat="1" applyFont="1" applyBorder="1" applyAlignment="1">
      <alignment horizontal="center" vertical="center"/>
      <protection/>
    </xf>
    <xf numFmtId="0" fontId="30" fillId="0" borderId="17" xfId="93" applyFont="1" applyBorder="1" applyAlignment="1">
      <alignment horizontal="center" vertical="center"/>
      <protection/>
    </xf>
    <xf numFmtId="3" fontId="30" fillId="0" borderId="19" xfId="93" applyNumberFormat="1" applyFont="1" applyBorder="1" applyAlignment="1">
      <alignment horizontal="center" vertical="center"/>
      <protection/>
    </xf>
    <xf numFmtId="177" fontId="30" fillId="0" borderId="19" xfId="93" applyNumberFormat="1" applyFont="1" applyBorder="1" applyAlignment="1">
      <alignment horizontal="center" vertical="center"/>
      <protection/>
    </xf>
    <xf numFmtId="0" fontId="30" fillId="0" borderId="28" xfId="93" applyFont="1" applyBorder="1" applyAlignment="1">
      <alignment horizontal="center" vertical="center"/>
      <protection/>
    </xf>
    <xf numFmtId="3" fontId="30" fillId="0" borderId="29" xfId="93" applyNumberFormat="1" applyFont="1" applyBorder="1" applyAlignment="1">
      <alignment horizontal="center" vertical="center"/>
      <protection/>
    </xf>
    <xf numFmtId="177" fontId="30" fillId="0" borderId="29" xfId="93" applyNumberFormat="1" applyFont="1" applyBorder="1" applyAlignment="1">
      <alignment horizontal="center" vertical="center"/>
      <protection/>
    </xf>
    <xf numFmtId="0" fontId="0" fillId="0" borderId="17" xfId="93" applyFont="1" applyBorder="1" applyAlignment="1">
      <alignment horizontal="center" vertical="center" wrapText="1"/>
      <protection/>
    </xf>
    <xf numFmtId="0" fontId="0" fillId="0" borderId="30" xfId="93" applyFont="1" applyBorder="1" applyAlignment="1">
      <alignment horizontal="center" vertical="center" wrapText="1"/>
      <protection/>
    </xf>
    <xf numFmtId="0" fontId="0" fillId="0" borderId="31" xfId="93" applyFont="1" applyBorder="1" applyAlignment="1">
      <alignment horizontal="center" vertical="center" wrapText="1"/>
      <protection/>
    </xf>
    <xf numFmtId="2" fontId="0" fillId="0" borderId="20" xfId="93" applyNumberFormat="1" applyFont="1" applyBorder="1" applyAlignment="1">
      <alignment horizontal="center"/>
      <protection/>
    </xf>
    <xf numFmtId="2" fontId="0" fillId="0" borderId="26" xfId="93" applyNumberFormat="1" applyFont="1" applyBorder="1" applyAlignment="1">
      <alignment horizontal="center"/>
      <protection/>
    </xf>
    <xf numFmtId="0" fontId="0" fillId="0" borderId="18" xfId="93" applyFont="1" applyBorder="1" applyAlignment="1">
      <alignment horizontal="center" vertical="center" wrapText="1"/>
      <protection/>
    </xf>
    <xf numFmtId="2" fontId="0" fillId="0" borderId="19" xfId="93" applyNumberFormat="1" applyFont="1" applyBorder="1" applyAlignment="1">
      <alignment horizontal="center"/>
      <protection/>
    </xf>
    <xf numFmtId="2" fontId="0" fillId="0" borderId="0" xfId="93" applyNumberFormat="1" applyFont="1" applyBorder="1" applyAlignment="1">
      <alignment horizontal="center"/>
      <protection/>
    </xf>
    <xf numFmtId="2" fontId="0" fillId="0" borderId="0" xfId="93" applyNumberFormat="1">
      <alignment/>
      <protection/>
    </xf>
    <xf numFmtId="2" fontId="0" fillId="0" borderId="0" xfId="93" applyNumberFormat="1" applyAlignment="1">
      <alignment horizontal="center"/>
      <protection/>
    </xf>
    <xf numFmtId="2" fontId="27" fillId="0" borderId="0" xfId="93" applyNumberFormat="1" applyFont="1" applyAlignment="1">
      <alignment horizontal="center"/>
      <protection/>
    </xf>
    <xf numFmtId="0" fontId="0" fillId="0" borderId="32" xfId="93" applyBorder="1">
      <alignment/>
      <protection/>
    </xf>
    <xf numFmtId="0" fontId="0" fillId="0" borderId="33" xfId="93" applyBorder="1">
      <alignment/>
      <protection/>
    </xf>
    <xf numFmtId="2" fontId="27" fillId="0" borderId="0" xfId="93" applyNumberFormat="1" applyFont="1" applyBorder="1" applyAlignment="1">
      <alignment horizontal="center"/>
      <protection/>
    </xf>
    <xf numFmtId="2" fontId="0" fillId="0" borderId="0" xfId="93" applyNumberFormat="1" applyFont="1" applyBorder="1" applyAlignment="1">
      <alignment horizontal="center"/>
      <protection/>
    </xf>
    <xf numFmtId="0" fontId="29" fillId="0" borderId="29" xfId="93" applyFont="1" applyBorder="1" applyAlignment="1">
      <alignment horizontal="center" vertical="center" wrapText="1"/>
      <protection/>
    </xf>
    <xf numFmtId="0" fontId="30" fillId="0" borderId="34" xfId="93" applyFont="1" applyBorder="1" applyAlignment="1">
      <alignment horizontal="center" vertical="center" wrapText="1"/>
      <protection/>
    </xf>
    <xf numFmtId="3" fontId="0" fillId="0" borderId="0" xfId="93" applyNumberFormat="1" applyFont="1" applyBorder="1" applyAlignment="1">
      <alignment horizontal="center"/>
      <protection/>
    </xf>
    <xf numFmtId="3" fontId="0" fillId="0" borderId="35" xfId="93" applyNumberFormat="1" applyFont="1" applyBorder="1" applyAlignment="1">
      <alignment horizontal="center"/>
      <protection/>
    </xf>
    <xf numFmtId="3" fontId="0" fillId="0" borderId="28" xfId="93" applyNumberFormat="1" applyFont="1" applyBorder="1" applyAlignment="1">
      <alignment horizontal="center"/>
      <protection/>
    </xf>
    <xf numFmtId="3" fontId="0" fillId="0" borderId="36" xfId="93" applyNumberFormat="1" applyFont="1" applyBorder="1" applyAlignment="1">
      <alignment horizontal="center"/>
      <protection/>
    </xf>
    <xf numFmtId="3" fontId="0" fillId="0" borderId="37" xfId="93" applyNumberFormat="1" applyFont="1" applyBorder="1" applyAlignment="1">
      <alignment horizontal="center"/>
      <protection/>
    </xf>
    <xf numFmtId="3" fontId="0" fillId="0" borderId="17" xfId="93" applyNumberFormat="1" applyFont="1" applyBorder="1" applyAlignment="1">
      <alignment horizontal="center"/>
      <protection/>
    </xf>
    <xf numFmtId="1" fontId="0" fillId="0" borderId="35" xfId="93" applyNumberFormat="1" applyFont="1" applyBorder="1" applyAlignment="1">
      <alignment horizontal="center"/>
      <protection/>
    </xf>
    <xf numFmtId="3" fontId="0" fillId="0" borderId="32" xfId="93" applyNumberFormat="1" applyFont="1" applyBorder="1" applyAlignment="1">
      <alignment horizontal="center"/>
      <protection/>
    </xf>
    <xf numFmtId="3" fontId="0" fillId="0" borderId="33" xfId="93" applyNumberFormat="1" applyFont="1" applyBorder="1" applyAlignment="1">
      <alignment horizontal="center"/>
      <protection/>
    </xf>
    <xf numFmtId="3" fontId="0" fillId="0" borderId="22" xfId="93" applyNumberFormat="1" applyFont="1" applyBorder="1" applyAlignment="1">
      <alignment horizontal="center"/>
      <protection/>
    </xf>
    <xf numFmtId="1" fontId="0" fillId="0" borderId="33" xfId="93" applyNumberFormat="1" applyFont="1" applyBorder="1" applyAlignment="1">
      <alignment horizontal="center"/>
      <protection/>
    </xf>
    <xf numFmtId="0" fontId="0" fillId="0" borderId="18" xfId="93" applyFont="1" applyBorder="1" applyAlignment="1">
      <alignment horizontal="center" vertical="center" wrapText="1"/>
      <protection/>
    </xf>
    <xf numFmtId="0" fontId="0" fillId="0" borderId="38" xfId="93" applyFont="1" applyBorder="1" applyAlignment="1">
      <alignment horizontal="center" vertical="center" wrapText="1"/>
      <protection/>
    </xf>
    <xf numFmtId="0" fontId="0" fillId="0" borderId="39" xfId="93" applyFont="1" applyBorder="1" applyAlignment="1">
      <alignment horizontal="center" vertical="center" wrapText="1"/>
      <protection/>
    </xf>
    <xf numFmtId="0" fontId="0" fillId="0" borderId="0" xfId="93" applyFont="1" applyBorder="1">
      <alignment/>
      <protection/>
    </xf>
    <xf numFmtId="9" fontId="0" fillId="0" borderId="20" xfId="93" applyNumberFormat="1" applyFont="1" applyBorder="1" applyAlignment="1">
      <alignment horizontal="center"/>
      <protection/>
    </xf>
    <xf numFmtId="9" fontId="0" fillId="0" borderId="26" xfId="93" applyNumberFormat="1" applyFont="1" applyBorder="1" applyAlignment="1">
      <alignment horizontal="center"/>
      <protection/>
    </xf>
    <xf numFmtId="9" fontId="0" fillId="0" borderId="21" xfId="93" applyNumberFormat="1" applyFont="1" applyBorder="1" applyAlignment="1">
      <alignment horizontal="center"/>
      <protection/>
    </xf>
    <xf numFmtId="0" fontId="0" fillId="0" borderId="17" xfId="93" applyFont="1" applyBorder="1" applyAlignment="1">
      <alignment horizontal="center" vertical="justify"/>
      <protection/>
    </xf>
    <xf numFmtId="0" fontId="0" fillId="0" borderId="22" xfId="93" applyFont="1" applyBorder="1" applyAlignment="1">
      <alignment horizontal="center" vertical="justify"/>
      <protection/>
    </xf>
    <xf numFmtId="9" fontId="0" fillId="0" borderId="24" xfId="93" applyNumberFormat="1" applyFont="1" applyBorder="1" applyAlignment="1">
      <alignment horizontal="center"/>
      <protection/>
    </xf>
    <xf numFmtId="9" fontId="0" fillId="0" borderId="25" xfId="93" applyNumberFormat="1" applyFont="1" applyBorder="1" applyAlignment="1">
      <alignment horizontal="center"/>
      <protection/>
    </xf>
    <xf numFmtId="9" fontId="0" fillId="0" borderId="27" xfId="93" applyNumberFormat="1" applyFont="1" applyBorder="1" applyAlignment="1">
      <alignment horizontal="center"/>
      <protection/>
    </xf>
    <xf numFmtId="0" fontId="0" fillId="0" borderId="38" xfId="93" applyFont="1" applyBorder="1" applyAlignment="1">
      <alignment horizontal="center" vertical="center" wrapText="1"/>
      <protection/>
    </xf>
    <xf numFmtId="3" fontId="29" fillId="0" borderId="22" xfId="93" applyNumberFormat="1" applyFont="1" applyBorder="1" applyAlignment="1">
      <alignment horizontal="center" vertical="center"/>
      <protection/>
    </xf>
    <xf numFmtId="3" fontId="29" fillId="0" borderId="23" xfId="93" applyNumberFormat="1" applyFont="1" applyBorder="1" applyAlignment="1">
      <alignment horizontal="center" vertical="center"/>
      <protection/>
    </xf>
    <xf numFmtId="177" fontId="29" fillId="0" borderId="23" xfId="93" applyNumberFormat="1" applyFont="1" applyBorder="1" applyAlignment="1">
      <alignment horizontal="center" vertical="center"/>
      <protection/>
    </xf>
    <xf numFmtId="3" fontId="30" fillId="0" borderId="34" xfId="93" applyNumberFormat="1" applyFont="1" applyBorder="1" applyAlignment="1">
      <alignment horizontal="center" vertical="center" wrapText="1"/>
      <protection/>
    </xf>
    <xf numFmtId="3" fontId="30" fillId="0" borderId="40" xfId="93" applyNumberFormat="1" applyFont="1" applyBorder="1" applyAlignment="1">
      <alignment horizontal="center" vertical="center" wrapText="1"/>
      <protection/>
    </xf>
    <xf numFmtId="177" fontId="30" fillId="0" borderId="40" xfId="93" applyNumberFormat="1" applyFont="1" applyBorder="1" applyAlignment="1">
      <alignment horizontal="center" vertical="center" wrapText="1"/>
      <protection/>
    </xf>
    <xf numFmtId="9" fontId="35" fillId="0" borderId="34" xfId="93" applyNumberFormat="1" applyFont="1" applyBorder="1" applyAlignment="1">
      <alignment horizontal="center" vertical="center" wrapText="1"/>
      <protection/>
    </xf>
    <xf numFmtId="9" fontId="35" fillId="0" borderId="17" xfId="93" applyNumberFormat="1" applyFont="1" applyBorder="1" applyAlignment="1">
      <alignment horizontal="center" vertical="center"/>
      <protection/>
    </xf>
    <xf numFmtId="9" fontId="35" fillId="0" borderId="28" xfId="93" applyNumberFormat="1" applyFont="1" applyBorder="1" applyAlignment="1">
      <alignment horizontal="center" vertical="center"/>
      <protection/>
    </xf>
    <xf numFmtId="0" fontId="34" fillId="0" borderId="41" xfId="93" applyFont="1" applyBorder="1" applyAlignment="1">
      <alignment horizontal="center" vertical="center"/>
      <protection/>
    </xf>
    <xf numFmtId="3" fontId="34" fillId="0" borderId="41" xfId="93" applyNumberFormat="1" applyFont="1" applyBorder="1" applyAlignment="1">
      <alignment horizontal="center" vertical="center"/>
      <protection/>
    </xf>
    <xf numFmtId="3" fontId="34" fillId="0" borderId="42" xfId="93" applyNumberFormat="1" applyFont="1" applyBorder="1" applyAlignment="1">
      <alignment horizontal="center" vertical="center"/>
      <protection/>
    </xf>
    <xf numFmtId="177" fontId="34" fillId="0" borderId="42" xfId="93" applyNumberFormat="1" applyFont="1" applyBorder="1" applyAlignment="1">
      <alignment horizontal="center" vertical="center"/>
      <protection/>
    </xf>
    <xf numFmtId="0" fontId="34" fillId="0" borderId="43" xfId="93" applyFont="1" applyBorder="1" applyAlignment="1">
      <alignment horizontal="center" vertical="center"/>
      <protection/>
    </xf>
    <xf numFmtId="3" fontId="34" fillId="0" borderId="43" xfId="93" applyNumberFormat="1" applyFont="1" applyBorder="1" applyAlignment="1">
      <alignment horizontal="center" vertical="center"/>
      <protection/>
    </xf>
    <xf numFmtId="3" fontId="34" fillId="0" borderId="44" xfId="93" applyNumberFormat="1" applyFont="1" applyBorder="1" applyAlignment="1">
      <alignment horizontal="center" vertical="center"/>
      <protection/>
    </xf>
    <xf numFmtId="177" fontId="34" fillId="0" borderId="44" xfId="93" applyNumberFormat="1" applyFont="1" applyBorder="1" applyAlignment="1">
      <alignment horizontal="center" vertical="center"/>
      <protection/>
    </xf>
    <xf numFmtId="0" fontId="37" fillId="0" borderId="17" xfId="93" applyFont="1" applyBorder="1" applyAlignment="1">
      <alignment horizontal="center" vertical="center"/>
      <protection/>
    </xf>
    <xf numFmtId="3" fontId="37" fillId="0" borderId="17" xfId="93" applyNumberFormat="1" applyFont="1" applyBorder="1" applyAlignment="1">
      <alignment horizontal="center" vertical="center"/>
      <protection/>
    </xf>
    <xf numFmtId="9" fontId="38" fillId="0" borderId="17" xfId="93" applyNumberFormat="1" applyFont="1" applyBorder="1" applyAlignment="1">
      <alignment horizontal="center" vertical="center"/>
      <protection/>
    </xf>
    <xf numFmtId="177" fontId="37" fillId="0" borderId="19" xfId="93" applyNumberFormat="1" applyFont="1" applyBorder="1" applyAlignment="1">
      <alignment horizontal="center" vertical="center"/>
      <protection/>
    </xf>
    <xf numFmtId="0" fontId="37" fillId="0" borderId="22" xfId="93" applyFont="1" applyBorder="1" applyAlignment="1">
      <alignment horizontal="center" vertical="center"/>
      <protection/>
    </xf>
    <xf numFmtId="3" fontId="37" fillId="0" borderId="22" xfId="93" applyNumberFormat="1" applyFont="1" applyBorder="1" applyAlignment="1">
      <alignment horizontal="center" vertical="center"/>
      <protection/>
    </xf>
    <xf numFmtId="9" fontId="38" fillId="0" borderId="22" xfId="93" applyNumberFormat="1" applyFont="1" applyBorder="1" applyAlignment="1">
      <alignment horizontal="center" vertical="center"/>
      <protection/>
    </xf>
    <xf numFmtId="177" fontId="37" fillId="0" borderId="23" xfId="93" applyNumberFormat="1" applyFont="1" applyBorder="1" applyAlignment="1">
      <alignment horizontal="center" vertical="center"/>
      <protection/>
    </xf>
    <xf numFmtId="0" fontId="29" fillId="0" borderId="41" xfId="93" applyFont="1" applyBorder="1" applyAlignment="1">
      <alignment horizontal="center" vertical="center"/>
      <protection/>
    </xf>
    <xf numFmtId="3" fontId="29" fillId="0" borderId="41" xfId="93" applyNumberFormat="1" applyFont="1" applyBorder="1" applyAlignment="1">
      <alignment horizontal="center" vertical="center"/>
      <protection/>
    </xf>
    <xf numFmtId="3" fontId="29" fillId="0" borderId="42" xfId="93" applyNumberFormat="1" applyFont="1" applyBorder="1" applyAlignment="1">
      <alignment horizontal="center" vertical="center"/>
      <protection/>
    </xf>
    <xf numFmtId="177" fontId="29" fillId="0" borderId="42" xfId="93" applyNumberFormat="1" applyFont="1" applyBorder="1" applyAlignment="1">
      <alignment horizontal="center" vertical="center"/>
      <protection/>
    </xf>
    <xf numFmtId="9" fontId="39" fillId="0" borderId="40" xfId="93" applyNumberFormat="1" applyFont="1" applyBorder="1" applyAlignment="1">
      <alignment horizontal="center" vertical="center" wrapText="1"/>
      <protection/>
    </xf>
    <xf numFmtId="9" fontId="30" fillId="0" borderId="40" xfId="93" applyNumberFormat="1" applyFont="1" applyBorder="1" applyAlignment="1">
      <alignment horizontal="center" vertical="center" wrapText="1"/>
      <protection/>
    </xf>
    <xf numFmtId="9" fontId="39" fillId="0" borderId="19" xfId="93" applyNumberFormat="1" applyFont="1" applyBorder="1" applyAlignment="1">
      <alignment horizontal="center" vertical="center"/>
      <protection/>
    </xf>
    <xf numFmtId="9" fontId="30" fillId="0" borderId="19" xfId="93" applyNumberFormat="1" applyFont="1" applyBorder="1" applyAlignment="1">
      <alignment horizontal="center" vertical="center"/>
      <protection/>
    </xf>
    <xf numFmtId="9" fontId="37" fillId="0" borderId="19" xfId="93" applyNumberFormat="1" applyFont="1" applyBorder="1" applyAlignment="1">
      <alignment horizontal="center" vertical="center"/>
      <protection/>
    </xf>
    <xf numFmtId="9" fontId="29" fillId="0" borderId="19" xfId="93" applyNumberFormat="1" applyFont="1" applyBorder="1" applyAlignment="1">
      <alignment horizontal="center" vertical="center"/>
      <protection/>
    </xf>
    <xf numFmtId="9" fontId="39" fillId="0" borderId="29" xfId="93" applyNumberFormat="1" applyFont="1" applyBorder="1" applyAlignment="1">
      <alignment horizontal="center" vertical="center"/>
      <protection/>
    </xf>
    <xf numFmtId="9" fontId="30" fillId="0" borderId="29" xfId="93" applyNumberFormat="1" applyFont="1" applyBorder="1" applyAlignment="1">
      <alignment horizontal="center" vertical="center"/>
      <protection/>
    </xf>
    <xf numFmtId="9" fontId="37" fillId="0" borderId="23" xfId="93" applyNumberFormat="1" applyFont="1" applyBorder="1" applyAlignment="1">
      <alignment horizontal="center" vertical="center"/>
      <protection/>
    </xf>
    <xf numFmtId="9" fontId="29" fillId="0" borderId="23" xfId="93" applyNumberFormat="1" applyFont="1" applyBorder="1" applyAlignment="1">
      <alignment horizontal="center" vertical="center"/>
      <protection/>
    </xf>
    <xf numFmtId="0" fontId="28" fillId="0" borderId="0" xfId="93" applyFont="1" applyBorder="1" applyAlignment="1">
      <alignment horizontal="center" vertical="center" wrapText="1"/>
      <protection/>
    </xf>
    <xf numFmtId="0" fontId="27" fillId="0" borderId="45" xfId="93" applyFont="1" applyBorder="1" applyAlignment="1">
      <alignment horizontal="center" vertical="center" wrapText="1"/>
      <protection/>
    </xf>
    <xf numFmtId="0" fontId="0" fillId="0" borderId="46" xfId="93" applyFont="1" applyBorder="1" applyAlignment="1">
      <alignment horizontal="center" vertical="center" wrapText="1"/>
      <protection/>
    </xf>
    <xf numFmtId="0" fontId="0" fillId="0" borderId="47" xfId="93" applyFont="1" applyBorder="1" applyAlignment="1">
      <alignment horizontal="center" vertical="center" wrapText="1"/>
      <protection/>
    </xf>
    <xf numFmtId="0" fontId="0" fillId="0" borderId="0" xfId="93" applyFont="1" applyBorder="1" applyAlignment="1">
      <alignment horizontal="center" vertical="center" wrapText="1"/>
      <protection/>
    </xf>
    <xf numFmtId="0" fontId="0" fillId="0" borderId="0" xfId="0" applyBorder="1" applyAlignment="1">
      <alignment wrapText="1"/>
    </xf>
    <xf numFmtId="0" fontId="0" fillId="0" borderId="29" xfId="93" applyFont="1" applyBorder="1" applyAlignment="1">
      <alignment horizontal="center"/>
      <protection/>
    </xf>
    <xf numFmtId="0" fontId="0" fillId="0" borderId="46" xfId="93" applyFont="1" applyBorder="1" applyAlignment="1">
      <alignment horizontal="center" vertical="center" wrapText="1"/>
      <protection/>
    </xf>
    <xf numFmtId="0" fontId="0" fillId="0" borderId="47" xfId="93" applyFont="1" applyBorder="1" applyAlignment="1">
      <alignment horizontal="center" vertical="center" wrapText="1"/>
      <protection/>
    </xf>
    <xf numFmtId="0" fontId="0" fillId="0" borderId="0" xfId="93" applyFont="1" applyBorder="1" applyAlignment="1">
      <alignment horizontal="center" vertical="center" wrapText="1"/>
      <protection/>
    </xf>
    <xf numFmtId="0" fontId="0" fillId="0" borderId="29" xfId="93" applyFont="1" applyBorder="1" applyAlignment="1">
      <alignment horizontal="center"/>
      <protection/>
    </xf>
    <xf numFmtId="0" fontId="0" fillId="0" borderId="33" xfId="93" applyFont="1" applyBorder="1" applyAlignment="1">
      <alignment horizontal="center" vertical="center" wrapText="1"/>
      <protection/>
    </xf>
    <xf numFmtId="0" fontId="0" fillId="0" borderId="35" xfId="93" applyFont="1" applyBorder="1" applyAlignment="1">
      <alignment horizontal="center" vertical="center" wrapText="1"/>
      <protection/>
    </xf>
    <xf numFmtId="0" fontId="0" fillId="0" borderId="28" xfId="93" applyFont="1" applyBorder="1" applyAlignment="1">
      <alignment horizontal="center"/>
      <protection/>
    </xf>
    <xf numFmtId="9" fontId="27" fillId="0" borderId="29" xfId="93" applyNumberFormat="1" applyFont="1" applyBorder="1" applyAlignment="1">
      <alignment horizontal="center"/>
      <protection/>
    </xf>
    <xf numFmtId="9" fontId="0" fillId="0" borderId="18" xfId="93" applyNumberFormat="1" applyFont="1" applyBorder="1" applyAlignment="1">
      <alignment horizontal="center"/>
      <protection/>
    </xf>
    <xf numFmtId="9" fontId="0" fillId="0" borderId="30" xfId="93" applyNumberFormat="1" applyFont="1" applyBorder="1" applyAlignment="1">
      <alignment horizontal="center"/>
      <protection/>
    </xf>
    <xf numFmtId="9" fontId="0" fillId="0" borderId="31" xfId="93" applyNumberFormat="1" applyFont="1" applyBorder="1" applyAlignment="1">
      <alignment horizontal="center"/>
      <protection/>
    </xf>
    <xf numFmtId="0" fontId="28" fillId="0" borderId="0" xfId="93" applyFont="1" applyBorder="1" applyAlignment="1">
      <alignment horizontal="center" vertical="center"/>
      <protection/>
    </xf>
    <xf numFmtId="0" fontId="0" fillId="0" borderId="22" xfId="93" applyFont="1" applyBorder="1" applyAlignment="1">
      <alignment horizontal="center"/>
      <protection/>
    </xf>
    <xf numFmtId="2" fontId="0" fillId="0" borderId="25" xfId="93" applyNumberFormat="1" applyFont="1" applyBorder="1" applyAlignment="1">
      <alignment horizontal="center"/>
      <protection/>
    </xf>
    <xf numFmtId="2" fontId="0" fillId="0" borderId="27" xfId="93" applyNumberFormat="1" applyFont="1" applyBorder="1" applyAlignment="1">
      <alignment horizontal="center"/>
      <protection/>
    </xf>
    <xf numFmtId="2" fontId="0" fillId="0" borderId="23" xfId="93" applyNumberFormat="1" applyFont="1" applyBorder="1" applyAlignment="1">
      <alignment horizontal="center"/>
      <protection/>
    </xf>
    <xf numFmtId="2" fontId="0" fillId="0" borderId="25" xfId="93" applyNumberFormat="1" applyFont="1" applyBorder="1" applyAlignment="1">
      <alignment horizontal="center"/>
      <protection/>
    </xf>
    <xf numFmtId="2" fontId="0" fillId="0" borderId="27" xfId="93" applyNumberFormat="1" applyFont="1" applyBorder="1" applyAlignment="1">
      <alignment horizontal="center"/>
      <protection/>
    </xf>
    <xf numFmtId="0" fontId="0" fillId="0" borderId="33" xfId="93" applyFont="1" applyBorder="1" applyAlignment="1">
      <alignment horizontal="center" vertical="center" wrapText="1"/>
      <protection/>
    </xf>
    <xf numFmtId="3" fontId="0" fillId="0" borderId="48" xfId="93" applyNumberFormat="1" applyFont="1" applyBorder="1" applyAlignment="1">
      <alignment horizontal="center"/>
      <protection/>
    </xf>
    <xf numFmtId="3" fontId="0" fillId="0" borderId="49" xfId="93" applyNumberFormat="1" applyFont="1" applyBorder="1" applyAlignment="1">
      <alignment horizontal="center"/>
      <protection/>
    </xf>
    <xf numFmtId="3" fontId="0" fillId="0" borderId="50" xfId="93" applyNumberFormat="1" applyFont="1" applyBorder="1" applyAlignment="1">
      <alignment horizontal="center"/>
      <protection/>
    </xf>
    <xf numFmtId="3" fontId="0" fillId="0" borderId="51" xfId="93" applyNumberFormat="1" applyFont="1" applyBorder="1" applyAlignment="1">
      <alignment horizontal="center"/>
      <protection/>
    </xf>
    <xf numFmtId="3" fontId="0" fillId="0" borderId="52" xfId="93" applyNumberFormat="1" applyFont="1" applyBorder="1" applyAlignment="1">
      <alignment horizontal="center"/>
      <protection/>
    </xf>
    <xf numFmtId="3" fontId="0" fillId="0" borderId="53" xfId="93" applyNumberFormat="1" applyFont="1" applyBorder="1" applyAlignment="1">
      <alignment horizontal="center"/>
      <protection/>
    </xf>
    <xf numFmtId="0" fontId="0" fillId="0" borderId="45" xfId="93" applyFont="1" applyBorder="1" applyAlignment="1">
      <alignment horizontal="center" vertical="center" wrapText="1"/>
      <protection/>
    </xf>
    <xf numFmtId="0" fontId="29" fillId="0" borderId="34" xfId="93" applyFont="1" applyBorder="1" applyAlignment="1">
      <alignment vertical="center" wrapText="1"/>
      <protection/>
    </xf>
    <xf numFmtId="0" fontId="29" fillId="0" borderId="54" xfId="0" applyFont="1" applyBorder="1" applyAlignment="1">
      <alignment vertical="center" wrapText="1"/>
    </xf>
    <xf numFmtId="0" fontId="29" fillId="0" borderId="55" xfId="0" applyFont="1" applyBorder="1" applyAlignment="1">
      <alignment vertical="center" wrapText="1"/>
    </xf>
    <xf numFmtId="0" fontId="31" fillId="0" borderId="28" xfId="93" applyFont="1" applyBorder="1" applyAlignment="1">
      <alignment horizontal="center" vertical="center"/>
      <protection/>
    </xf>
    <xf numFmtId="0" fontId="31" fillId="0" borderId="36" xfId="93" applyFont="1" applyBorder="1" applyAlignment="1">
      <alignment horizontal="center" vertical="center"/>
      <protection/>
    </xf>
    <xf numFmtId="0" fontId="32" fillId="0" borderId="36" xfId="93" applyFont="1" applyBorder="1" applyAlignment="1">
      <alignment horizontal="center" vertical="center"/>
      <protection/>
    </xf>
    <xf numFmtId="0" fontId="32" fillId="0" borderId="37" xfId="93" applyFont="1" applyBorder="1" applyAlignment="1">
      <alignment horizontal="center" vertical="center"/>
      <protection/>
    </xf>
    <xf numFmtId="0" fontId="29" fillId="0" borderId="28" xfId="93" applyFont="1" applyBorder="1" applyAlignment="1">
      <alignment vertical="center" wrapText="1"/>
      <protection/>
    </xf>
    <xf numFmtId="0" fontId="29" fillId="0" borderId="36" xfId="0" applyFont="1" applyBorder="1" applyAlignment="1">
      <alignment vertical="center" wrapText="1"/>
    </xf>
    <xf numFmtId="0" fontId="29" fillId="0" borderId="37" xfId="0" applyFont="1" applyBorder="1" applyAlignment="1">
      <alignment vertical="center" wrapText="1"/>
    </xf>
    <xf numFmtId="0" fontId="29" fillId="0" borderId="17" xfId="93" applyFont="1" applyBorder="1" applyAlignment="1">
      <alignment vertical="center" wrapText="1"/>
      <protection/>
    </xf>
    <xf numFmtId="0" fontId="29" fillId="0" borderId="0" xfId="0" applyFont="1" applyBorder="1" applyAlignment="1">
      <alignment vertical="center" wrapText="1"/>
    </xf>
    <xf numFmtId="0" fontId="29" fillId="0" borderId="35" xfId="0" applyFont="1" applyBorder="1" applyAlignment="1">
      <alignment vertical="center" wrapText="1"/>
    </xf>
    <xf numFmtId="0" fontId="29" fillId="0" borderId="22" xfId="0" applyFont="1" applyBorder="1" applyAlignment="1">
      <alignment vertical="center" wrapText="1"/>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34" xfId="93" applyFont="1" applyBorder="1" applyAlignment="1">
      <alignment horizontal="center" vertical="center"/>
      <protection/>
    </xf>
    <xf numFmtId="0" fontId="29" fillId="0" borderId="54" xfId="93" applyFont="1" applyBorder="1" applyAlignment="1">
      <alignment horizontal="center" vertical="center"/>
      <protection/>
    </xf>
    <xf numFmtId="0" fontId="0" fillId="0" borderId="55" xfId="0" applyBorder="1" applyAlignment="1">
      <alignment horizontal="center" vertical="center"/>
    </xf>
    <xf numFmtId="0" fontId="29" fillId="0" borderId="29" xfId="93" applyFont="1" applyBorder="1" applyAlignment="1">
      <alignment horizontal="center" vertical="center" wrapText="1"/>
      <protection/>
    </xf>
    <xf numFmtId="0" fontId="29" fillId="0" borderId="23" xfId="93" applyFont="1" applyBorder="1" applyAlignment="1">
      <alignment horizontal="center" vertical="center" wrapText="1"/>
      <protection/>
    </xf>
    <xf numFmtId="0" fontId="29" fillId="0" borderId="34" xfId="93" applyFont="1" applyBorder="1" applyAlignment="1">
      <alignment horizontal="center" vertical="center" wrapText="1"/>
      <protection/>
    </xf>
    <xf numFmtId="0" fontId="29" fillId="0" borderId="55" xfId="93" applyFont="1" applyBorder="1" applyAlignment="1">
      <alignment horizontal="center" vertical="center" wrapText="1"/>
      <protection/>
    </xf>
    <xf numFmtId="0" fontId="30" fillId="0" borderId="29" xfId="93" applyFont="1" applyBorder="1" applyAlignment="1">
      <alignment horizontal="center" vertical="center" wrapText="1"/>
      <protection/>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33" fillId="0" borderId="34" xfId="93" applyFont="1" applyBorder="1" applyAlignment="1">
      <alignment vertical="center" wrapText="1"/>
      <protection/>
    </xf>
    <xf numFmtId="0" fontId="33" fillId="0" borderId="54" xfId="0" applyFont="1" applyBorder="1" applyAlignment="1">
      <alignment vertical="center" wrapText="1"/>
    </xf>
    <xf numFmtId="0" fontId="33" fillId="0" borderId="55" xfId="0" applyFont="1" applyBorder="1" applyAlignment="1">
      <alignment vertical="center" wrapText="1"/>
    </xf>
    <xf numFmtId="0" fontId="33" fillId="0" borderId="28" xfId="93" applyFont="1" applyBorder="1" applyAlignment="1">
      <alignment vertical="center" wrapText="1"/>
      <protection/>
    </xf>
    <xf numFmtId="0" fontId="33" fillId="0" borderId="36" xfId="0" applyFont="1" applyBorder="1" applyAlignment="1">
      <alignment vertical="center" wrapText="1"/>
    </xf>
    <xf numFmtId="0" fontId="33" fillId="0" borderId="37" xfId="0" applyFont="1" applyBorder="1" applyAlignment="1">
      <alignment vertical="center" wrapText="1"/>
    </xf>
    <xf numFmtId="0" fontId="33" fillId="0" borderId="22" xfId="0" applyFont="1" applyBorder="1" applyAlignment="1">
      <alignment vertical="center" wrapText="1"/>
    </xf>
    <xf numFmtId="0" fontId="33" fillId="0" borderId="32" xfId="0" applyFont="1" applyBorder="1" applyAlignment="1">
      <alignment vertical="center" wrapText="1"/>
    </xf>
    <xf numFmtId="0" fontId="33" fillId="0" borderId="33" xfId="0" applyFont="1" applyBorder="1" applyAlignment="1">
      <alignment vertical="center" wrapText="1"/>
    </xf>
    <xf numFmtId="0" fontId="33" fillId="0" borderId="34" xfId="93" applyFont="1" applyBorder="1" applyAlignment="1">
      <alignment horizontal="center" vertical="center" wrapText="1"/>
      <protection/>
    </xf>
    <xf numFmtId="0" fontId="33" fillId="0" borderId="55" xfId="93" applyFont="1" applyBorder="1" applyAlignment="1">
      <alignment horizontal="center" vertical="center" wrapText="1"/>
      <protection/>
    </xf>
    <xf numFmtId="0" fontId="29" fillId="0" borderId="28" xfId="0" applyFont="1" applyBorder="1" applyAlignment="1">
      <alignment horizontal="center" vertical="center" wrapText="1"/>
    </xf>
    <xf numFmtId="0" fontId="0" fillId="0" borderId="37" xfId="0" applyBorder="1" applyAlignment="1">
      <alignment horizontal="center" vertical="center" wrapText="1"/>
    </xf>
    <xf numFmtId="0" fontId="0" fillId="0" borderId="22" xfId="0" applyBorder="1" applyAlignment="1">
      <alignment horizontal="center" vertical="center" wrapText="1"/>
    </xf>
    <xf numFmtId="0" fontId="0" fillId="0" borderId="33" xfId="0" applyBorder="1" applyAlignment="1">
      <alignment horizontal="center" vertical="center" wrapText="1"/>
    </xf>
    <xf numFmtId="0" fontId="29" fillId="0" borderId="28" xfId="93" applyFont="1" applyBorder="1" applyAlignment="1">
      <alignment horizontal="center" vertical="center" wrapText="1"/>
      <protection/>
    </xf>
    <xf numFmtId="0" fontId="29" fillId="0" borderId="22" xfId="93" applyFont="1" applyBorder="1" applyAlignment="1">
      <alignment horizontal="center" vertical="center" wrapText="1"/>
      <protection/>
    </xf>
    <xf numFmtId="0" fontId="0" fillId="0" borderId="34" xfId="93" applyFont="1" applyBorder="1" applyAlignment="1">
      <alignment vertical="top" wrapText="1"/>
      <protection/>
    </xf>
    <xf numFmtId="0" fontId="0" fillId="0" borderId="54" xfId="93" applyBorder="1" applyAlignment="1">
      <alignment vertical="top" wrapText="1"/>
      <protection/>
    </xf>
    <xf numFmtId="0" fontId="0" fillId="0" borderId="54" xfId="0" applyBorder="1" applyAlignment="1">
      <alignment wrapText="1"/>
    </xf>
    <xf numFmtId="0" fontId="0" fillId="0" borderId="55" xfId="0" applyBorder="1" applyAlignment="1">
      <alignment wrapText="1"/>
    </xf>
    <xf numFmtId="0" fontId="28" fillId="0" borderId="34" xfId="93" applyFont="1" applyBorder="1" applyAlignment="1">
      <alignment horizontal="center" vertical="center" wrapText="1"/>
      <protection/>
    </xf>
    <xf numFmtId="0" fontId="28" fillId="0" borderId="54" xfId="93" applyFont="1" applyBorder="1" applyAlignment="1">
      <alignment horizontal="center" vertical="center" wrapText="1"/>
      <protection/>
    </xf>
    <xf numFmtId="0" fontId="28" fillId="0" borderId="55" xfId="93" applyFont="1" applyBorder="1" applyAlignment="1">
      <alignment horizontal="center" vertical="center" wrapText="1"/>
      <protection/>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5" xfId="93" applyBorder="1" applyAlignment="1">
      <alignment vertical="top" wrapText="1"/>
      <protection/>
    </xf>
    <xf numFmtId="0" fontId="28" fillId="0" borderId="34" xfId="93" applyFont="1" applyBorder="1" applyAlignment="1">
      <alignment horizontal="center" vertical="center"/>
      <protection/>
    </xf>
    <xf numFmtId="0" fontId="28" fillId="0" borderId="54" xfId="93" applyFont="1" applyBorder="1" applyAlignment="1">
      <alignment horizontal="center" vertical="center"/>
      <protection/>
    </xf>
    <xf numFmtId="0" fontId="28" fillId="0" borderId="55" xfId="93" applyFont="1" applyBorder="1" applyAlignment="1">
      <alignment horizontal="center" vertical="center"/>
      <protection/>
    </xf>
    <xf numFmtId="0" fontId="29" fillId="0" borderId="37" xfId="93" applyFont="1" applyBorder="1" applyAlignment="1">
      <alignment horizontal="center" vertical="center" wrapText="1"/>
      <protection/>
    </xf>
    <xf numFmtId="0" fontId="31" fillId="0" borderId="28" xfId="93" applyFont="1" applyBorder="1" applyAlignment="1">
      <alignment horizontal="center" vertical="center" wrapText="1"/>
      <protection/>
    </xf>
    <xf numFmtId="0" fontId="32" fillId="0" borderId="36" xfId="93" applyFont="1" applyBorder="1" applyAlignment="1">
      <alignment horizontal="center" vertical="center" wrapText="1"/>
      <protection/>
    </xf>
    <xf numFmtId="0" fontId="32" fillId="0" borderId="37" xfId="93" applyFont="1" applyBorder="1" applyAlignment="1">
      <alignment horizontal="center" vertical="center" wrapText="1"/>
      <protection/>
    </xf>
    <xf numFmtId="0" fontId="29" fillId="0" borderId="36" xfId="93" applyFont="1" applyBorder="1" applyAlignment="1">
      <alignment horizontal="center" vertical="center" wrapText="1"/>
      <protection/>
    </xf>
    <xf numFmtId="0" fontId="0" fillId="0" borderId="36" xfId="0" applyBorder="1" applyAlignment="1">
      <alignment horizontal="center" vertical="center" wrapText="1"/>
    </xf>
    <xf numFmtId="0" fontId="28" fillId="0" borderId="28" xfId="93" applyFont="1" applyBorder="1" applyAlignment="1">
      <alignment horizontal="center" vertical="center" wrapText="1"/>
      <protection/>
    </xf>
    <xf numFmtId="0" fontId="28" fillId="0" borderId="36" xfId="93" applyFont="1" applyBorder="1" applyAlignment="1">
      <alignment horizontal="center" vertical="center" wrapText="1"/>
      <protection/>
    </xf>
    <xf numFmtId="0" fontId="28" fillId="0" borderId="37" xfId="93" applyFont="1" applyBorder="1" applyAlignment="1">
      <alignment horizontal="center" vertical="center" wrapText="1"/>
      <protection/>
    </xf>
    <xf numFmtId="0" fontId="28" fillId="0" borderId="17" xfId="93" applyFont="1" applyBorder="1" applyAlignment="1">
      <alignment horizontal="center" vertical="center" wrapText="1"/>
      <protection/>
    </xf>
    <xf numFmtId="0" fontId="28" fillId="0" borderId="0" xfId="93" applyFont="1" applyBorder="1" applyAlignment="1">
      <alignment horizontal="center" vertical="center" wrapText="1"/>
      <protection/>
    </xf>
    <xf numFmtId="0" fontId="28" fillId="0" borderId="35" xfId="93" applyFont="1" applyBorder="1" applyAlignment="1">
      <alignment horizontal="center" vertical="center" wrapText="1"/>
      <protection/>
    </xf>
  </cellXfs>
  <cellStyles count="101">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Date" xfId="64"/>
    <cellStyle name="En-tête 1" xfId="65"/>
    <cellStyle name="En-tête 2" xfId="66"/>
    <cellStyle name="Entrée" xfId="67"/>
    <cellStyle name="Explanatory Text" xfId="68"/>
    <cellStyle name="Financier0" xfId="69"/>
    <cellStyle name="Good" xfId="70"/>
    <cellStyle name="Heading 1" xfId="71"/>
    <cellStyle name="Heading 2" xfId="72"/>
    <cellStyle name="Heading 3" xfId="73"/>
    <cellStyle name="Heading 4" xfId="74"/>
    <cellStyle name="Input" xfId="75"/>
    <cellStyle name="Insatisfaisant" xfId="76"/>
    <cellStyle name="Hyperlink" xfId="77"/>
    <cellStyle name="Followed Hyperlink" xfId="78"/>
    <cellStyle name="Linked Cell" xfId="79"/>
    <cellStyle name="Comma" xfId="80"/>
    <cellStyle name="Comma [0]" xfId="81"/>
    <cellStyle name="Currency" xfId="82"/>
    <cellStyle name="Currency [0]" xfId="83"/>
    <cellStyle name="Monétaire0" xfId="84"/>
    <cellStyle name="Motif" xfId="85"/>
    <cellStyle name="Neutral" xfId="86"/>
    <cellStyle name="Neutre" xfId="87"/>
    <cellStyle name="Normal 2" xfId="88"/>
    <cellStyle name="Normal 2 2" xfId="89"/>
    <cellStyle name="Normal 2_AccumulationEquation" xfId="90"/>
    <cellStyle name="Normal 3" xfId="91"/>
    <cellStyle name="Normal 4" xfId="92"/>
    <cellStyle name="Normal_France" xfId="93"/>
    <cellStyle name="Note" xfId="94"/>
    <cellStyle name="Output" xfId="95"/>
    <cellStyle name="Percent" xfId="96"/>
    <cellStyle name="Pourcentage 2" xfId="97"/>
    <cellStyle name="Pourcentage 3" xfId="98"/>
    <cellStyle name="Pourcentage 4" xfId="99"/>
    <cellStyle name="Satisfaisant" xfId="100"/>
    <cellStyle name="Sortie" xfId="101"/>
    <cellStyle name="Standard_2 + 3" xfId="102"/>
    <cellStyle name="style_col_headings" xfId="103"/>
    <cellStyle name="Texte explicatif" xfId="104"/>
    <cellStyle name="Title" xfId="105"/>
    <cellStyle name="Titre" xfId="106"/>
    <cellStyle name="Titre 1" xfId="107"/>
    <cellStyle name="Titre 2" xfId="108"/>
    <cellStyle name="Titre 3" xfId="109"/>
    <cellStyle name="Titre 4" xfId="110"/>
    <cellStyle name="Total" xfId="111"/>
    <cellStyle name="Vérification" xfId="112"/>
    <cellStyle name="Virgule fixe" xfId="113"/>
    <cellStyle name="Warning Text"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worksheet" Target="worksheets/sheet1.xml" /><Relationship Id="rId7" Type="http://schemas.openxmlformats.org/officeDocument/2006/relationships/worksheet" Target="worksheets/sheet2.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worksheet" Target="worksheets/sheet3.xml" /><Relationship Id="rId17" Type="http://schemas.openxmlformats.org/officeDocument/2006/relationships/worksheet" Target="worksheets/sheet4.xml" /><Relationship Id="rId18" Type="http://schemas.openxmlformats.org/officeDocument/2006/relationships/worksheet" Target="worksheets/sheet5.xml" /><Relationship Id="rId19" Type="http://schemas.openxmlformats.org/officeDocument/2006/relationships/worksheet" Target="worksheets/sheet6.xml" /><Relationship Id="rId20" Type="http://schemas.openxmlformats.org/officeDocument/2006/relationships/worksheet" Target="worksheets/sheet7.xml" /><Relationship Id="rId21" Type="http://schemas.openxmlformats.org/officeDocument/2006/relationships/worksheet" Target="worksheets/sheet8.xml" /><Relationship Id="rId22" Type="http://schemas.openxmlformats.org/officeDocument/2006/relationships/worksheet" Target="worksheets/sheet9.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1.1. La répartition de la production mondiale 1700-2012</a:t>
            </a:r>
          </a:p>
        </c:rich>
      </c:tx>
      <c:layout>
        <c:manualLayout>
          <c:xMode val="factor"/>
          <c:yMode val="factor"/>
          <c:x val="0.02975"/>
          <c:y val="-0.0205"/>
        </c:manualLayout>
      </c:layout>
      <c:spPr>
        <a:noFill/>
        <a:ln>
          <a:noFill/>
        </a:ln>
      </c:spPr>
    </c:title>
    <c:plotArea>
      <c:layout>
        <c:manualLayout>
          <c:xMode val="edge"/>
          <c:yMode val="edge"/>
          <c:x val="0.0385"/>
          <c:y val="0.04675"/>
          <c:w val="0.944"/>
          <c:h val="0.8825"/>
        </c:manualLayout>
      </c:layout>
      <c:areaChart>
        <c:grouping val="stacked"/>
        <c:varyColors val="0"/>
        <c:ser>
          <c:idx val="1"/>
          <c:order val="0"/>
          <c:tx>
            <c:v>Europe</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Ref>
              <c:f>'TS1.1a'!$A$11:$A$18</c:f>
              <c:numCache>
                <c:ptCount val="8"/>
                <c:pt idx="0">
                  <c:v>1700</c:v>
                </c:pt>
                <c:pt idx="1">
                  <c:v>1820</c:v>
                </c:pt>
                <c:pt idx="2">
                  <c:v>1870</c:v>
                </c:pt>
                <c:pt idx="3">
                  <c:v>1913</c:v>
                </c:pt>
                <c:pt idx="4">
                  <c:v>1950</c:v>
                </c:pt>
                <c:pt idx="5">
                  <c:v>1970</c:v>
                </c:pt>
                <c:pt idx="6">
                  <c:v>1990</c:v>
                </c:pt>
                <c:pt idx="7">
                  <c:v>2012</c:v>
                </c:pt>
              </c:numCache>
            </c:numRef>
          </c:cat>
          <c:val>
            <c:numRef>
              <c:f>'TS1.1a'!$C$11:$C$18</c:f>
              <c:numCache>
                <c:ptCount val="8"/>
                <c:pt idx="0">
                  <c:v>0.30008442897903953</c:v>
                </c:pt>
                <c:pt idx="1">
                  <c:v>0.32501137507077815</c:v>
                </c:pt>
                <c:pt idx="2">
                  <c:v>0.4560384713845103</c:v>
                </c:pt>
                <c:pt idx="3">
                  <c:v>0.4696534638216521</c:v>
                </c:pt>
                <c:pt idx="4">
                  <c:v>0.39376140308492313</c:v>
                </c:pt>
                <c:pt idx="5">
                  <c:v>0.39561934435421076</c:v>
                </c:pt>
                <c:pt idx="6">
                  <c:v>0.3373601026851427</c:v>
                </c:pt>
                <c:pt idx="7">
                  <c:v>0.2499256119665022</c:v>
                </c:pt>
              </c:numCache>
            </c:numRef>
          </c:val>
        </c:ser>
        <c:ser>
          <c:idx val="0"/>
          <c:order val="1"/>
          <c:tx>
            <c:v>Amérique</c:v>
          </c:tx>
          <c:spPr>
            <a:solidFill>
              <a:srgbClr val="808080"/>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'TS1.1a'!$A$11:$A$18</c:f>
              <c:numCache>
                <c:ptCount val="8"/>
                <c:pt idx="0">
                  <c:v>1700</c:v>
                </c:pt>
                <c:pt idx="1">
                  <c:v>1820</c:v>
                </c:pt>
                <c:pt idx="2">
                  <c:v>1870</c:v>
                </c:pt>
                <c:pt idx="3">
                  <c:v>1913</c:v>
                </c:pt>
                <c:pt idx="4">
                  <c:v>1950</c:v>
                </c:pt>
                <c:pt idx="5">
                  <c:v>1970</c:v>
                </c:pt>
                <c:pt idx="6">
                  <c:v>1990</c:v>
                </c:pt>
                <c:pt idx="7">
                  <c:v>2012</c:v>
                </c:pt>
              </c:numCache>
            </c:numRef>
          </c:cat>
          <c:val>
            <c:numRef>
              <c:f>'TS1.1a'!$D$11:$D$18</c:f>
              <c:numCache>
                <c:ptCount val="8"/>
                <c:pt idx="0">
                  <c:v>0.01816527123964924</c:v>
                </c:pt>
                <c:pt idx="1">
                  <c:v>0.03947886707758787</c:v>
                </c:pt>
                <c:pt idx="2">
                  <c:v>0.11562064083996547</c:v>
                </c:pt>
                <c:pt idx="3">
                  <c:v>0.23973336936272074</c:v>
                </c:pt>
                <c:pt idx="4">
                  <c:v>0.36217793294317263</c:v>
                </c:pt>
                <c:pt idx="5">
                  <c:v>0.3233067851841772</c:v>
                </c:pt>
                <c:pt idx="6">
                  <c:v>0.3321186227851728</c:v>
                </c:pt>
                <c:pt idx="7">
                  <c:v>0.288752709087396</c:v>
                </c:pt>
              </c:numCache>
            </c:numRef>
          </c:val>
        </c:ser>
        <c:ser>
          <c:idx val="3"/>
          <c:order val="2"/>
          <c:tx>
            <c:v>Afrique</c:v>
          </c:tx>
          <c:spPr>
            <a:solidFill>
              <a:srgbClr val="FFFFFF"/>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'TS1.1a'!$A$11:$A$18</c:f>
              <c:numCache>
                <c:ptCount val="8"/>
                <c:pt idx="0">
                  <c:v>1700</c:v>
                </c:pt>
                <c:pt idx="1">
                  <c:v>1820</c:v>
                </c:pt>
                <c:pt idx="2">
                  <c:v>1870</c:v>
                </c:pt>
                <c:pt idx="3">
                  <c:v>1913</c:v>
                </c:pt>
                <c:pt idx="4">
                  <c:v>1950</c:v>
                </c:pt>
                <c:pt idx="5">
                  <c:v>1970</c:v>
                </c:pt>
                <c:pt idx="6">
                  <c:v>1990</c:v>
                </c:pt>
                <c:pt idx="7">
                  <c:v>2012</c:v>
                </c:pt>
              </c:numCache>
            </c:numRef>
          </c:cat>
          <c:val>
            <c:numRef>
              <c:f>'TS1.1a'!$E$11:$E$18</c:f>
              <c:numCache>
                <c:ptCount val="8"/>
                <c:pt idx="0">
                  <c:v>0.07062603183992057</c:v>
                </c:pt>
                <c:pt idx="1">
                  <c:v>0.045615470272762436</c:v>
                </c:pt>
                <c:pt idx="2">
                  <c:v>0.041092206599215926</c:v>
                </c:pt>
                <c:pt idx="3">
                  <c:v>0.029315666706626064</c:v>
                </c:pt>
                <c:pt idx="4">
                  <c:v>0.038577706792539905</c:v>
                </c:pt>
                <c:pt idx="5">
                  <c:v>0.03655353761000559</c:v>
                </c:pt>
                <c:pt idx="6">
                  <c:v>0.03601081051659669</c:v>
                </c:pt>
                <c:pt idx="7">
                  <c:v>0.03961991958643805</c:v>
                </c:pt>
              </c:numCache>
            </c:numRef>
          </c:val>
        </c:ser>
        <c:ser>
          <c:idx val="2"/>
          <c:order val="3"/>
          <c:tx>
            <c:v>Asie</c:v>
          </c:tx>
          <c:spPr>
            <a:solidFill>
              <a:srgbClr val="C0C0C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'TS1.1a'!$A$11:$A$18</c:f>
              <c:numCache>
                <c:ptCount val="8"/>
                <c:pt idx="0">
                  <c:v>1700</c:v>
                </c:pt>
                <c:pt idx="1">
                  <c:v>1820</c:v>
                </c:pt>
                <c:pt idx="2">
                  <c:v>1870</c:v>
                </c:pt>
                <c:pt idx="3">
                  <c:v>1913</c:v>
                </c:pt>
                <c:pt idx="4">
                  <c:v>1950</c:v>
                </c:pt>
                <c:pt idx="5">
                  <c:v>1970</c:v>
                </c:pt>
                <c:pt idx="6">
                  <c:v>1990</c:v>
                </c:pt>
                <c:pt idx="7">
                  <c:v>2012</c:v>
                </c:pt>
              </c:numCache>
            </c:numRef>
          </c:cat>
          <c:val>
            <c:numRef>
              <c:f>'TS1.1a'!$F$11:$F$18</c:f>
              <c:numCache>
                <c:ptCount val="8"/>
                <c:pt idx="0">
                  <c:v>0.6111242679413906</c:v>
                </c:pt>
                <c:pt idx="1">
                  <c:v>0.5898942875788716</c:v>
                </c:pt>
                <c:pt idx="2">
                  <c:v>0.3872486811763087</c:v>
                </c:pt>
                <c:pt idx="3">
                  <c:v>0.261297500109001</c:v>
                </c:pt>
                <c:pt idx="4">
                  <c:v>0.20548295717936416</c:v>
                </c:pt>
                <c:pt idx="5">
                  <c:v>0.24452033285160646</c:v>
                </c:pt>
                <c:pt idx="6">
                  <c:v>0.29451046401308756</c:v>
                </c:pt>
                <c:pt idx="7">
                  <c:v>0.42170175935966386</c:v>
                </c:pt>
              </c:numCache>
            </c:numRef>
          </c:val>
        </c:ser>
        <c:axId val="29335772"/>
        <c:axId val="62695357"/>
      </c:areaChart>
      <c:catAx>
        <c:axId val="29335772"/>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 PIB européen représentait 47% du PIB mondial en 1913, et 25% en 2012.</a:t>
                </a:r>
                <a:r>
                  <a:rPr lang="en-US" cap="none" sz="1400" b="0" i="0" u="none" baseline="0">
                    <a:solidFill>
                      <a:srgbClr val="000000"/>
                    </a:solidFill>
                    <a:latin typeface="Arial"/>
                    <a:ea typeface="Arial"/>
                    <a:cs typeface="Arial"/>
                  </a:rPr>
                  <a:t>
</a:t>
                </a:r>
                <a:r>
                  <a:rPr lang="en-US" cap="none" sz="1000" b="0" i="0" u="none" baseline="0">
                    <a:solidFill>
                      <a:srgbClr val="000000"/>
                    </a:solidFill>
                  </a:rPr>
                  <a:t>Sources et séries: voir piketty.pse.ens.fr/capital21c. </a:t>
                </a:r>
              </a:p>
            </c:rich>
          </c:tx>
          <c:layout>
            <c:manualLayout>
              <c:xMode val="factor"/>
              <c:yMode val="factor"/>
              <c:x val="0.004"/>
              <c:y val="-0.004"/>
            </c:manualLayout>
          </c:layout>
          <c:overlay val="0"/>
          <c:spPr>
            <a:noFill/>
            <a:ln>
              <a:noFill/>
            </a:ln>
          </c:spPr>
        </c:title>
        <c:majorGridlines>
          <c:spPr>
            <a:ln w="12700">
              <a:solidFill>
                <a:srgbClr val="000000"/>
              </a:solidFill>
              <a:prstDash val="sysDot"/>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62695357"/>
        <c:crossesAt val="0"/>
        <c:auto val="1"/>
        <c:lblOffset val="100"/>
        <c:tickLblSkip val="1"/>
        <c:noMultiLvlLbl val="0"/>
      </c:catAx>
      <c:valAx>
        <c:axId val="62695357"/>
        <c:scaling>
          <c:orientation val="minMax"/>
          <c:max val="1"/>
          <c:min val="0"/>
        </c:scaling>
        <c:axPos val="l"/>
        <c:majorGridlines>
          <c:spPr>
            <a:ln w="12700">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9335772"/>
        <c:crossesAt val="1"/>
        <c:crossBetween val="midCat"/>
        <c:dispUnits/>
        <c:majorUnit val="0.1"/>
        <c:minorUnit val="0.1"/>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S1.4b. Taux de change vs parité de pouvoir d'achat: euro/yen </a:t>
            </a:r>
          </a:p>
        </c:rich>
      </c:tx>
      <c:layout>
        <c:manualLayout>
          <c:xMode val="factor"/>
          <c:yMode val="factor"/>
          <c:x val="0.0215"/>
          <c:y val="-0.0205"/>
        </c:manualLayout>
      </c:layout>
      <c:spPr>
        <a:noFill/>
        <a:ln>
          <a:noFill/>
        </a:ln>
      </c:spPr>
    </c:title>
    <c:plotArea>
      <c:layout>
        <c:manualLayout>
          <c:xMode val="edge"/>
          <c:yMode val="edge"/>
          <c:x val="0.05225"/>
          <c:y val="0.06675"/>
          <c:w val="0.936"/>
          <c:h val="0.8625"/>
        </c:manualLayout>
      </c:layout>
      <c:lineChart>
        <c:grouping val="standard"/>
        <c:varyColors val="0"/>
        <c:ser>
          <c:idx val="0"/>
          <c:order val="0"/>
          <c:tx>
            <c:v>Taux de change euro/yen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'TS1.7'!$H$8:$H$30</c:f>
              <c:numCache>
                <c:ptCount val="23"/>
                <c:pt idx="0">
                  <c:v>174.84570856378548</c:v>
                </c:pt>
                <c:pt idx="1">
                  <c:v>157.68429250492974</c:v>
                </c:pt>
                <c:pt idx="2">
                  <c:v>157.77624734980142</c:v>
                </c:pt>
                <c:pt idx="3">
                  <c:v>130.17087347167254</c:v>
                </c:pt>
                <c:pt idx="4">
                  <c:v>121.96976528282495</c:v>
                </c:pt>
                <c:pt idx="5">
                  <c:v>125.98716598413688</c:v>
                </c:pt>
                <c:pt idx="6">
                  <c:v>140.43594444194645</c:v>
                </c:pt>
                <c:pt idx="7">
                  <c:v>136.22023598262652</c:v>
                </c:pt>
                <c:pt idx="8">
                  <c:v>145.52430223419313</c:v>
                </c:pt>
                <c:pt idx="9">
                  <c:v>121.35491521126069</c:v>
                </c:pt>
                <c:pt idx="10">
                  <c:v>99.28597751980837</c:v>
                </c:pt>
                <c:pt idx="11">
                  <c:v>108.74980984510205</c:v>
                </c:pt>
                <c:pt idx="12">
                  <c:v>118.0066820384923</c:v>
                </c:pt>
                <c:pt idx="13">
                  <c:v>130.8448659983703</c:v>
                </c:pt>
                <c:pt idx="14">
                  <c:v>134.34033016085874</c:v>
                </c:pt>
                <c:pt idx="15">
                  <c:v>137.06660697408347</c:v>
                </c:pt>
                <c:pt idx="16">
                  <c:v>145.89514276646165</c:v>
                </c:pt>
                <c:pt idx="17">
                  <c:v>161.16599465125</c:v>
                </c:pt>
                <c:pt idx="18">
                  <c:v>151.402936975867</c:v>
                </c:pt>
                <c:pt idx="19">
                  <c:v>129.98681656972423</c:v>
                </c:pt>
                <c:pt idx="20">
                  <c:v>116.25783893675211</c:v>
                </c:pt>
                <c:pt idx="21">
                  <c:v>110.94244149272613</c:v>
                </c:pt>
                <c:pt idx="22">
                  <c:v>101.4</c:v>
                </c:pt>
              </c:numCache>
            </c:numRef>
          </c:val>
          <c:smooth val="0"/>
        </c:ser>
        <c:ser>
          <c:idx val="1"/>
          <c:order val="1"/>
          <c:tx>
            <c:v>Parité de pouvoir d'achat euro/yen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'TS1.7'!$I$8:$I$30</c:f>
              <c:numCache>
                <c:ptCount val="23"/>
                <c:pt idx="0">
                  <c:v>190.59432192407994</c:v>
                </c:pt>
                <c:pt idx="1">
                  <c:v>190.09584537691538</c:v>
                </c:pt>
                <c:pt idx="2">
                  <c:v>186.23916348181658</c:v>
                </c:pt>
                <c:pt idx="3">
                  <c:v>181.8328313738365</c:v>
                </c:pt>
                <c:pt idx="4">
                  <c:v>178.8096949411388</c:v>
                </c:pt>
                <c:pt idx="5">
                  <c:v>175.08390932407605</c:v>
                </c:pt>
                <c:pt idx="6">
                  <c:v>172.24236871495702</c:v>
                </c:pt>
                <c:pt idx="7">
                  <c:v>171.73816816634937</c:v>
                </c:pt>
                <c:pt idx="8">
                  <c:v>170.49523804930948</c:v>
                </c:pt>
                <c:pt idx="9">
                  <c:v>167.5087397322424</c:v>
                </c:pt>
                <c:pt idx="10">
                  <c:v>162.4428157923003</c:v>
                </c:pt>
                <c:pt idx="11">
                  <c:v>159.51339154147934</c:v>
                </c:pt>
                <c:pt idx="12">
                  <c:v>155.75939514018148</c:v>
                </c:pt>
                <c:pt idx="13">
                  <c:v>150.55077153663294</c:v>
                </c:pt>
                <c:pt idx="14">
                  <c:v>146.45654588815702</c:v>
                </c:pt>
                <c:pt idx="15">
                  <c:v>144.87796814348863</c:v>
                </c:pt>
                <c:pt idx="16">
                  <c:v>143.56856414704203</c:v>
                </c:pt>
                <c:pt idx="17">
                  <c:v>139.85786007751153</c:v>
                </c:pt>
                <c:pt idx="18">
                  <c:v>138.2015409901674</c:v>
                </c:pt>
                <c:pt idx="19">
                  <c:v>137.7296681297905</c:v>
                </c:pt>
                <c:pt idx="20">
                  <c:v>132.61420249801043</c:v>
                </c:pt>
                <c:pt idx="21">
                  <c:v>127.8409901936851</c:v>
                </c:pt>
                <c:pt idx="22">
                  <c:v>126</c:v>
                </c:pt>
              </c:numCache>
            </c:numRef>
          </c:val>
          <c:smooth val="0"/>
        </c:ser>
        <c:marker val="1"/>
        <c:axId val="32158838"/>
        <c:axId val="20994087"/>
      </c:lineChart>
      <c:catAx>
        <c:axId val="32158838"/>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l'euro vaut environ 100 yens d'après le taux de change courant, mais 125 en parité de pouvoir d'achat. </a:t>
                </a:r>
                <a:r>
                  <a:rPr lang="en-US" cap="none" sz="1000" b="0" i="0" u="none" baseline="0">
                    <a:solidFill>
                      <a:srgbClr val="000000"/>
                    </a:solidFill>
                  </a:rPr>
                  <a:t>Sources et séries: voir piketty.pse.ens.fr/capital21c</a:t>
                </a:r>
              </a:p>
            </c:rich>
          </c:tx>
          <c:layout>
            <c:manualLayout>
              <c:xMode val="factor"/>
              <c:yMode val="factor"/>
              <c:x val="0.00425"/>
              <c:y val="-0.006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0994087"/>
        <c:crossesAt val="0"/>
        <c:auto val="1"/>
        <c:lblOffset val="100"/>
        <c:tickLblSkip val="2"/>
        <c:noMultiLvlLbl val="0"/>
      </c:catAx>
      <c:valAx>
        <c:axId val="20994087"/>
        <c:scaling>
          <c:orientation val="minMax"/>
          <c:max val="200"/>
          <c:min val="90"/>
        </c:scaling>
        <c:axPos val="l"/>
        <c:majorGridlines>
          <c:spPr>
            <a:ln w="3175">
              <a:solidFill>
                <a:srgbClr val="000000"/>
              </a:solidFill>
              <a:prstDash val="sysDot"/>
            </a:ln>
          </c:spPr>
        </c:majorGridlines>
        <c:delete val="0"/>
        <c:numFmt formatCode="[$¥-411]#,##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32158838"/>
        <c:crossesAt val="1"/>
        <c:crossBetween val="midCat"/>
        <c:dispUnits/>
        <c:majorUnit val="10"/>
        <c:minorUnit val="10"/>
      </c:valAx>
      <c:spPr>
        <a:solidFill>
          <a:srgbClr val="FFFFFF"/>
        </a:solidFill>
        <a:ln w="3175">
          <a:noFill/>
        </a:ln>
      </c:spPr>
    </c:plotArea>
    <c:legend>
      <c:legendPos val="r"/>
      <c:layout>
        <c:manualLayout>
          <c:xMode val="edge"/>
          <c:yMode val="edge"/>
          <c:x val="0.48875"/>
          <c:y val="0.123"/>
          <c:w val="0.406"/>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S1.5a. Taux de change vs parité de pouvoir d'achat: dollar/yuan </a:t>
            </a:r>
          </a:p>
        </c:rich>
      </c:tx>
      <c:layout>
        <c:manualLayout>
          <c:xMode val="factor"/>
          <c:yMode val="factor"/>
          <c:x val="0.0225"/>
          <c:y val="-0.0205"/>
        </c:manualLayout>
      </c:layout>
      <c:spPr>
        <a:noFill/>
        <a:ln>
          <a:noFill/>
        </a:ln>
      </c:spPr>
    </c:title>
    <c:plotArea>
      <c:layout>
        <c:manualLayout>
          <c:xMode val="edge"/>
          <c:yMode val="edge"/>
          <c:x val="0"/>
          <c:y val="0.07125"/>
          <c:w val="0.98825"/>
          <c:h val="0.86225"/>
        </c:manualLayout>
      </c:layout>
      <c:lineChart>
        <c:grouping val="standard"/>
        <c:varyColors val="0"/>
        <c:ser>
          <c:idx val="0"/>
          <c:order val="0"/>
          <c:tx>
            <c:v>Taux de change dollar/yuan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'TS1.7'!$Q$8:$Q$30</c:f>
              <c:numCache>
                <c:ptCount val="23"/>
                <c:pt idx="0">
                  <c:v>5.23000001907349</c:v>
                </c:pt>
                <c:pt idx="1">
                  <c:v>5.73999977111816</c:v>
                </c:pt>
                <c:pt idx="2">
                  <c:v>6.36999988555908</c:v>
                </c:pt>
                <c:pt idx="3">
                  <c:v>8.02130031585693</c:v>
                </c:pt>
                <c:pt idx="4">
                  <c:v>8.61870002746582</c:v>
                </c:pt>
                <c:pt idx="5">
                  <c:v>8.35070037841797</c:v>
                </c:pt>
                <c:pt idx="6">
                  <c:v>8.31420040130615</c:v>
                </c:pt>
                <c:pt idx="7">
                  <c:v>8.28979969024658</c:v>
                </c:pt>
                <c:pt idx="8">
                  <c:v>8.27910041809082</c:v>
                </c:pt>
                <c:pt idx="9">
                  <c:v>8.27830028533936</c:v>
                </c:pt>
                <c:pt idx="10">
                  <c:v>8.27840042114258</c:v>
                </c:pt>
                <c:pt idx="11">
                  <c:v>8.27706813812256</c:v>
                </c:pt>
                <c:pt idx="12">
                  <c:v>8.27695751190186</c:v>
                </c:pt>
                <c:pt idx="13">
                  <c:v>8.27703666687012</c:v>
                </c:pt>
                <c:pt idx="14">
                  <c:v>8.2768</c:v>
                </c:pt>
                <c:pt idx="15">
                  <c:v>8.1943</c:v>
                </c:pt>
                <c:pt idx="16">
                  <c:v>7.9734</c:v>
                </c:pt>
                <c:pt idx="17">
                  <c:v>7.6075</c:v>
                </c:pt>
                <c:pt idx="18">
                  <c:v>6.9451</c:v>
                </c:pt>
                <c:pt idx="19">
                  <c:v>6.83</c:v>
                </c:pt>
                <c:pt idx="20">
                  <c:v>6.7702690287094</c:v>
                </c:pt>
                <c:pt idx="21">
                  <c:v>6.46146132655007</c:v>
                </c:pt>
                <c:pt idx="22">
                  <c:v>6.3</c:v>
                </c:pt>
              </c:numCache>
            </c:numRef>
          </c:val>
          <c:smooth val="0"/>
        </c:ser>
        <c:ser>
          <c:idx val="1"/>
          <c:order val="1"/>
          <c:tx>
            <c:v>Parité de pouvoir d'achat dollar/yuan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'TS1.7'!$R$8:$R$30</c:f>
              <c:numCache>
                <c:ptCount val="23"/>
                <c:pt idx="0">
                  <c:v>2.068711717724832</c:v>
                </c:pt>
                <c:pt idx="1">
                  <c:v>2.137756991572457</c:v>
                </c:pt>
                <c:pt idx="2">
                  <c:v>2.266122063826988</c:v>
                </c:pt>
                <c:pt idx="3">
                  <c:v>2.5528186832638924</c:v>
                </c:pt>
                <c:pt idx="4">
                  <c:v>3.0174519730198885</c:v>
                </c:pt>
                <c:pt idx="5">
                  <c:v>3.353909758337405</c:v>
                </c:pt>
                <c:pt idx="6">
                  <c:v>3.507635612889578</c:v>
                </c:pt>
                <c:pt idx="7">
                  <c:v>3.493358773609652</c:v>
                </c:pt>
                <c:pt idx="8">
                  <c:v>3.415386158654846</c:v>
                </c:pt>
                <c:pt idx="9">
                  <c:v>3.323793822777189</c:v>
                </c:pt>
                <c:pt idx="10">
                  <c:v>3.3204915351807016</c:v>
                </c:pt>
                <c:pt idx="11">
                  <c:v>3.3135363102946123</c:v>
                </c:pt>
                <c:pt idx="12">
                  <c:v>3.2796364226336947</c:v>
                </c:pt>
                <c:pt idx="13">
                  <c:v>3.2958593000093326</c:v>
                </c:pt>
                <c:pt idx="14">
                  <c:v>3.427338552880483</c:v>
                </c:pt>
                <c:pt idx="15">
                  <c:v>3.44758984310785</c:v>
                </c:pt>
                <c:pt idx="16">
                  <c:v>3.466278585495246</c:v>
                </c:pt>
                <c:pt idx="17">
                  <c:v>3.6246999961744075</c:v>
                </c:pt>
                <c:pt idx="18">
                  <c:v>3.822813048271455</c:v>
                </c:pt>
                <c:pt idx="19">
                  <c:v>3.7601432526626932</c:v>
                </c:pt>
                <c:pt idx="20">
                  <c:v>3.965776661952517</c:v>
                </c:pt>
                <c:pt idx="21">
                  <c:v>4.155676675725195</c:v>
                </c:pt>
                <c:pt idx="22">
                  <c:v>4.2</c:v>
                </c:pt>
              </c:numCache>
            </c:numRef>
          </c:val>
          <c:smooth val="0"/>
        </c:ser>
        <c:marker val="1"/>
        <c:axId val="54729056"/>
        <c:axId val="22799457"/>
      </c:lineChart>
      <c:catAx>
        <c:axId val="54729056"/>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 dollar vaut environ 6 yuans d'après le taux de change courant, mais 4 yuans en parité de pouvoir d'achat. </a:t>
                </a:r>
                <a:r>
                  <a:rPr lang="en-US" cap="none" sz="1000" b="0" i="0" u="none" baseline="0">
                    <a:solidFill>
                      <a:srgbClr val="000000"/>
                    </a:solidFill>
                  </a:rPr>
                  <a:t>Sources et séries: voir piketty.pse.ens.fr/capital21c.</a:t>
                </a:r>
              </a:p>
            </c:rich>
          </c:tx>
          <c:layout>
            <c:manualLayout>
              <c:xMode val="factor"/>
              <c:yMode val="factor"/>
              <c:x val="0.0005"/>
              <c:y val="-0.006"/>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2799457"/>
        <c:crossesAt val="0"/>
        <c:auto val="1"/>
        <c:lblOffset val="100"/>
        <c:tickLblSkip val="2"/>
        <c:noMultiLvlLbl val="0"/>
      </c:catAx>
      <c:valAx>
        <c:axId val="22799457"/>
        <c:scaling>
          <c:orientation val="minMax"/>
          <c:max val="10"/>
          <c:min val="1"/>
        </c:scaling>
        <c:axPos val="l"/>
        <c:majorGridlines>
          <c:spPr>
            <a:ln w="3175">
              <a:solidFill>
                <a:srgbClr val="000000"/>
              </a:solidFill>
              <a:prstDash val="sysDot"/>
            </a:ln>
          </c:spPr>
        </c:majorGridlines>
        <c:delete val="0"/>
        <c:numFmt formatCode="[$¥-478]#,##0.0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54729056"/>
        <c:crossesAt val="1"/>
        <c:crossBetween val="midCat"/>
        <c:dispUnits/>
        <c:majorUnit val="1"/>
        <c:minorUnit val="1"/>
      </c:valAx>
      <c:spPr>
        <a:solidFill>
          <a:srgbClr val="FFFFFF"/>
        </a:solidFill>
        <a:ln w="3175">
          <a:noFill/>
        </a:ln>
      </c:spPr>
    </c:plotArea>
    <c:legend>
      <c:legendPos val="r"/>
      <c:layout>
        <c:manualLayout>
          <c:xMode val="edge"/>
          <c:yMode val="edge"/>
          <c:x val="0.32975"/>
          <c:y val="0.39125"/>
          <c:w val="0.37725"/>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S1.5b. Taux de change vs parité de pouvoir d'achat: dollar/roupie </a:t>
            </a:r>
          </a:p>
        </c:rich>
      </c:tx>
      <c:layout>
        <c:manualLayout>
          <c:xMode val="factor"/>
          <c:yMode val="factor"/>
          <c:x val="0.0215"/>
          <c:y val="-0.0205"/>
        </c:manualLayout>
      </c:layout>
      <c:spPr>
        <a:noFill/>
        <a:ln>
          <a:noFill/>
        </a:ln>
      </c:spPr>
    </c:title>
    <c:plotArea>
      <c:layout>
        <c:manualLayout>
          <c:xMode val="edge"/>
          <c:yMode val="edge"/>
          <c:x val="0.00625"/>
          <c:y val="0.08625"/>
          <c:w val="0.982"/>
          <c:h val="0.861"/>
        </c:manualLayout>
      </c:layout>
      <c:lineChart>
        <c:grouping val="standard"/>
        <c:varyColors val="0"/>
        <c:ser>
          <c:idx val="0"/>
          <c:order val="0"/>
          <c:tx>
            <c:v>Taux de change dollar/roupie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'TS1.7'!$S$8:$S$30</c:f>
              <c:numCache>
                <c:ptCount val="23"/>
                <c:pt idx="0">
                  <c:v>17.9485</c:v>
                </c:pt>
                <c:pt idx="1">
                  <c:v>24.518583333333336</c:v>
                </c:pt>
                <c:pt idx="2">
                  <c:v>26.411333333333328</c:v>
                </c:pt>
                <c:pt idx="3">
                  <c:v>31.364333333333335</c:v>
                </c:pt>
                <c:pt idx="4">
                  <c:v>31.39775</c:v>
                </c:pt>
                <c:pt idx="5">
                  <c:v>33.462250000000004</c:v>
                </c:pt>
                <c:pt idx="6">
                  <c:v>35.50083333333334</c:v>
                </c:pt>
                <c:pt idx="7">
                  <c:v>37.15833333333334</c:v>
                </c:pt>
                <c:pt idx="8">
                  <c:v>42.06216666666666</c:v>
                </c:pt>
                <c:pt idx="9">
                  <c:v>43.334166666666675</c:v>
                </c:pt>
                <c:pt idx="10">
                  <c:v>45.6855</c:v>
                </c:pt>
                <c:pt idx="11">
                  <c:v>47.69358333333334</c:v>
                </c:pt>
                <c:pt idx="12">
                  <c:v>48.406083333333335</c:v>
                </c:pt>
                <c:pt idx="13">
                  <c:v>45.9525</c:v>
                </c:pt>
                <c:pt idx="14">
                  <c:v>44.93175</c:v>
                </c:pt>
                <c:pt idx="15">
                  <c:v>44.27348333333333</c:v>
                </c:pt>
                <c:pt idx="16">
                  <c:v>45.249500000000005</c:v>
                </c:pt>
                <c:pt idx="17">
                  <c:v>40.26066666666666</c:v>
                </c:pt>
                <c:pt idx="18">
                  <c:v>45.99361666666667</c:v>
                </c:pt>
                <c:pt idx="19">
                  <c:v>47.44365</c:v>
                </c:pt>
                <c:pt idx="20">
                  <c:v>45.56219166666667</c:v>
                </c:pt>
                <c:pt idx="21">
                  <c:v>47.92144999999999</c:v>
                </c:pt>
                <c:pt idx="22">
                  <c:v>52</c:v>
                </c:pt>
              </c:numCache>
            </c:numRef>
          </c:val>
          <c:smooth val="0"/>
        </c:ser>
        <c:ser>
          <c:idx val="1"/>
          <c:order val="1"/>
          <c:tx>
            <c:v>Parité de pouvoir d'achat dollar/roupie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'TS1.7'!$T$8:$T$30</c:f>
              <c:numCache>
                <c:ptCount val="23"/>
                <c:pt idx="0">
                  <c:v>7.67814634070976</c:v>
                </c:pt>
                <c:pt idx="1">
                  <c:v>8.446972679276726</c:v>
                </c:pt>
                <c:pt idx="2">
                  <c:v>9.014384021937813</c:v>
                </c:pt>
                <c:pt idx="3">
                  <c:v>9.69090108625886</c:v>
                </c:pt>
                <c:pt idx="4">
                  <c:v>10.445386489974293</c:v>
                </c:pt>
                <c:pt idx="5">
                  <c:v>11.133016710882687</c:v>
                </c:pt>
                <c:pt idx="6">
                  <c:v>11.767966132461591</c:v>
                </c:pt>
                <c:pt idx="7">
                  <c:v>12.293108876721607</c:v>
                </c:pt>
                <c:pt idx="8">
                  <c:v>13.093858708259454</c:v>
                </c:pt>
                <c:pt idx="9">
                  <c:v>13.275409455035032</c:v>
                </c:pt>
                <c:pt idx="10">
                  <c:v>13.469185766824125</c:v>
                </c:pt>
                <c:pt idx="11">
                  <c:v>13.58989257047249</c:v>
                </c:pt>
                <c:pt idx="12">
                  <c:v>13.869101784067297</c:v>
                </c:pt>
                <c:pt idx="13">
                  <c:v>14.111055064921466</c:v>
                </c:pt>
                <c:pt idx="14">
                  <c:v>14.539403828071794</c:v>
                </c:pt>
                <c:pt idx="15">
                  <c:v>14.6685416787482</c:v>
                </c:pt>
                <c:pt idx="16">
                  <c:v>15.122781877740561</c:v>
                </c:pt>
                <c:pt idx="17">
                  <c:v>15.54268944785179</c:v>
                </c:pt>
                <c:pt idx="18">
                  <c:v>16.524004801540215</c:v>
                </c:pt>
                <c:pt idx="19">
                  <c:v>17.325337466546713</c:v>
                </c:pt>
                <c:pt idx="20">
                  <c:v>18.580517300094183</c:v>
                </c:pt>
                <c:pt idx="21">
                  <c:v>19.545506633270428</c:v>
                </c:pt>
                <c:pt idx="22">
                  <c:v>20.5</c:v>
                </c:pt>
              </c:numCache>
            </c:numRef>
          </c:val>
          <c:smooth val="0"/>
        </c:ser>
        <c:marker val="1"/>
        <c:axId val="3868522"/>
        <c:axId val="34816699"/>
      </c:lineChart>
      <c:catAx>
        <c:axId val="3868522"/>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 dollar vaut environ 50 roupies d'après le taux de change courant, mais 20 en parité de pouvoir d'achat. </a:t>
                </a:r>
                <a:r>
                  <a:rPr lang="en-US" cap="none" sz="1000" b="0" i="0" u="none" baseline="0">
                    <a:solidFill>
                      <a:srgbClr val="000000"/>
                    </a:solidFill>
                  </a:rPr>
                  <a:t>Sources et séries: voir piketty.pse.ens.fr/capital21c</a:t>
                </a:r>
              </a:p>
            </c:rich>
          </c:tx>
          <c:layout>
            <c:manualLayout>
              <c:xMode val="factor"/>
              <c:yMode val="factor"/>
              <c:x val="0.0025"/>
              <c:y val="-0.006"/>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34816699"/>
        <c:crossesAt val="0"/>
        <c:auto val="1"/>
        <c:lblOffset val="100"/>
        <c:tickLblSkip val="2"/>
        <c:noMultiLvlLbl val="0"/>
      </c:catAx>
      <c:valAx>
        <c:axId val="34816699"/>
        <c:scaling>
          <c:orientation val="minMax"/>
          <c:max val="60"/>
          <c:min val="0"/>
        </c:scaling>
        <c:axPos val="l"/>
        <c:majorGridlines>
          <c:spPr>
            <a:ln w="3175">
              <a:solidFill>
                <a:srgbClr val="000000"/>
              </a:solidFill>
              <a:prstDash val="sysDot"/>
            </a:ln>
          </c:spPr>
        </c:majorGridlines>
        <c:delete val="0"/>
        <c:numFmt formatCode="[$Rs.-4009]\ #,##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3868522"/>
        <c:crossesAt val="1"/>
        <c:crossBetween val="midCat"/>
        <c:dispUnits/>
        <c:majorUnit val="10"/>
        <c:minorUnit val="10"/>
      </c:valAx>
      <c:spPr>
        <a:solidFill>
          <a:srgbClr val="FFFFFF"/>
        </a:solidFill>
        <a:ln w="3175">
          <a:noFill/>
        </a:ln>
      </c:spPr>
    </c:plotArea>
    <c:legend>
      <c:legendPos val="r"/>
      <c:layout>
        <c:manualLayout>
          <c:xMode val="edge"/>
          <c:yMode val="edge"/>
          <c:x val="0.44925"/>
          <c:y val="0.37625"/>
          <c:w val="0.406"/>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S1.5c. Taux de change vs parité de pouvoir d'achat: dollar/yen </a:t>
            </a:r>
          </a:p>
        </c:rich>
      </c:tx>
      <c:layout>
        <c:manualLayout>
          <c:xMode val="factor"/>
          <c:yMode val="factor"/>
          <c:x val="0.0215"/>
          <c:y val="-0.0205"/>
        </c:manualLayout>
      </c:layout>
      <c:spPr>
        <a:noFill/>
        <a:ln>
          <a:noFill/>
        </a:ln>
      </c:spPr>
    </c:title>
    <c:plotArea>
      <c:layout>
        <c:manualLayout>
          <c:xMode val="edge"/>
          <c:yMode val="edge"/>
          <c:x val="0.057"/>
          <c:y val="0.078"/>
          <c:w val="0.9365"/>
          <c:h val="0.86125"/>
        </c:manualLayout>
      </c:layout>
      <c:lineChart>
        <c:grouping val="standard"/>
        <c:varyColors val="0"/>
        <c:ser>
          <c:idx val="0"/>
          <c:order val="0"/>
          <c:tx>
            <c:v>Taux de change dollar/yen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'TS1.7'!$U$8:$U$30</c:f>
              <c:numCache>
                <c:ptCount val="23"/>
                <c:pt idx="0">
                  <c:v>144.792</c:v>
                </c:pt>
                <c:pt idx="1">
                  <c:v>134.707</c:v>
                </c:pt>
                <c:pt idx="2">
                  <c:v>126.651</c:v>
                </c:pt>
                <c:pt idx="3">
                  <c:v>111.198</c:v>
                </c:pt>
                <c:pt idx="4">
                  <c:v>102.208</c:v>
                </c:pt>
                <c:pt idx="5">
                  <c:v>94.0596</c:v>
                </c:pt>
                <c:pt idx="6">
                  <c:v>108.779</c:v>
                </c:pt>
                <c:pt idx="7">
                  <c:v>120.991</c:v>
                </c:pt>
                <c:pt idx="8">
                  <c:v>130.905</c:v>
                </c:pt>
                <c:pt idx="9">
                  <c:v>113.907</c:v>
                </c:pt>
                <c:pt idx="10">
                  <c:v>107.765</c:v>
                </c:pt>
                <c:pt idx="11">
                  <c:v>121.529</c:v>
                </c:pt>
                <c:pt idx="12">
                  <c:v>125.388</c:v>
                </c:pt>
                <c:pt idx="13">
                  <c:v>115.933</c:v>
                </c:pt>
                <c:pt idx="14">
                  <c:v>108.193</c:v>
                </c:pt>
                <c:pt idx="15">
                  <c:v>110.218</c:v>
                </c:pt>
                <c:pt idx="16">
                  <c:v>116.299</c:v>
                </c:pt>
                <c:pt idx="17">
                  <c:v>117.754</c:v>
                </c:pt>
                <c:pt idx="18">
                  <c:v>103.359</c:v>
                </c:pt>
                <c:pt idx="19">
                  <c:v>93.5701</c:v>
                </c:pt>
                <c:pt idx="20">
                  <c:v>87.7799</c:v>
                </c:pt>
                <c:pt idx="21">
                  <c:v>79.807</c:v>
                </c:pt>
                <c:pt idx="22">
                  <c:v>78</c:v>
                </c:pt>
              </c:numCache>
            </c:numRef>
          </c:val>
          <c:smooth val="0"/>
        </c:ser>
        <c:ser>
          <c:idx val="1"/>
          <c:order val="1"/>
          <c:tx>
            <c:v>Parité de pouvoir d'achat dollar/yen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'TS1.7'!$V$8:$V$30</c:f>
              <c:numCache>
                <c:ptCount val="23"/>
                <c:pt idx="0">
                  <c:v>189.3966252</c:v>
                </c:pt>
                <c:pt idx="1">
                  <c:v>187.6799187</c:v>
                </c:pt>
                <c:pt idx="2">
                  <c:v>186.2377331</c:v>
                </c:pt>
                <c:pt idx="3">
                  <c:v>183.034516</c:v>
                </c:pt>
                <c:pt idx="4">
                  <c:v>179.4904562</c:v>
                </c:pt>
                <c:pt idx="5">
                  <c:v>174.9670957</c:v>
                </c:pt>
                <c:pt idx="6">
                  <c:v>170.600659</c:v>
                </c:pt>
                <c:pt idx="7">
                  <c:v>168.5217764</c:v>
                </c:pt>
                <c:pt idx="8">
                  <c:v>166.5806167</c:v>
                </c:pt>
                <c:pt idx="9">
                  <c:v>162.03574</c:v>
                </c:pt>
                <c:pt idx="10">
                  <c:v>154.7520531</c:v>
                </c:pt>
                <c:pt idx="11">
                  <c:v>149.4603555</c:v>
                </c:pt>
                <c:pt idx="12">
                  <c:v>143.7742045</c:v>
                </c:pt>
                <c:pt idx="13">
                  <c:v>139.6942762</c:v>
                </c:pt>
                <c:pt idx="14">
                  <c:v>134.4121939</c:v>
                </c:pt>
                <c:pt idx="15">
                  <c:v>129.5519548</c:v>
                </c:pt>
                <c:pt idx="16">
                  <c:v>124.7201831</c:v>
                </c:pt>
                <c:pt idx="17">
                  <c:v>120.3118227</c:v>
                </c:pt>
                <c:pt idx="18">
                  <c:v>116.8458138</c:v>
                </c:pt>
                <c:pt idx="19">
                  <c:v>115.037877517</c:v>
                </c:pt>
                <c:pt idx="20">
                  <c:v>111.355661229</c:v>
                </c:pt>
                <c:pt idx="21">
                  <c:v>106.827024057</c:v>
                </c:pt>
                <c:pt idx="22">
                  <c:v>105</c:v>
                </c:pt>
              </c:numCache>
            </c:numRef>
          </c:val>
          <c:smooth val="0"/>
        </c:ser>
        <c:marker val="1"/>
        <c:axId val="44914836"/>
        <c:axId val="1580341"/>
      </c:lineChart>
      <c:catAx>
        <c:axId val="44914836"/>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 dollar vaut environ 80 yens d'après le taux de change courant, mais 110 en parité de pouvoir d'achat. </a:t>
                </a:r>
                <a:r>
                  <a:rPr lang="en-US" cap="none" sz="1000" b="0" i="0" u="none" baseline="0">
                    <a:solidFill>
                      <a:srgbClr val="000000"/>
                    </a:solidFill>
                  </a:rPr>
                  <a:t>Sources et séries: voir piketty.pse.ens.fr/capital21c</a:t>
                </a:r>
              </a:p>
            </c:rich>
          </c:tx>
          <c:layout>
            <c:manualLayout>
              <c:xMode val="factor"/>
              <c:yMode val="factor"/>
              <c:x val="0.0035"/>
              <c:y val="-0.006"/>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1580341"/>
        <c:crossesAt val="0"/>
        <c:auto val="1"/>
        <c:lblOffset val="100"/>
        <c:tickLblSkip val="2"/>
        <c:noMultiLvlLbl val="0"/>
      </c:catAx>
      <c:valAx>
        <c:axId val="1580341"/>
        <c:scaling>
          <c:orientation val="minMax"/>
          <c:max val="200"/>
          <c:min val="60"/>
        </c:scaling>
        <c:axPos val="l"/>
        <c:majorGridlines>
          <c:spPr>
            <a:ln w="3175">
              <a:solidFill>
                <a:srgbClr val="000000"/>
              </a:solidFill>
              <a:prstDash val="sysDot"/>
            </a:ln>
          </c:spPr>
        </c:majorGridlines>
        <c:delete val="0"/>
        <c:numFmt formatCode="[$¥-411]#,##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4914836"/>
        <c:crossesAt val="1"/>
        <c:crossBetween val="midCat"/>
        <c:dispUnits/>
        <c:majorUnit val="20"/>
        <c:minorUnit val="10"/>
      </c:valAx>
      <c:spPr>
        <a:solidFill>
          <a:srgbClr val="FFFFFF"/>
        </a:solidFill>
        <a:ln w="3175">
          <a:noFill/>
        </a:ln>
      </c:spPr>
    </c:plotArea>
    <c:legend>
      <c:legendPos val="r"/>
      <c:layout>
        <c:manualLayout>
          <c:xMode val="edge"/>
          <c:yMode val="edge"/>
          <c:x val="0.5165"/>
          <c:y val="0.12575"/>
          <c:w val="0.406"/>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1.2. La répartition de la population mondiale 1700-2012</a:t>
            </a:r>
          </a:p>
        </c:rich>
      </c:tx>
      <c:layout>
        <c:manualLayout>
          <c:xMode val="factor"/>
          <c:yMode val="factor"/>
          <c:x val="0.0225"/>
          <c:y val="-0.0055"/>
        </c:manualLayout>
      </c:layout>
      <c:spPr>
        <a:noFill/>
        <a:ln>
          <a:noFill/>
        </a:ln>
      </c:spPr>
    </c:title>
    <c:plotArea>
      <c:layout>
        <c:manualLayout>
          <c:xMode val="edge"/>
          <c:yMode val="edge"/>
          <c:x val="0.0385"/>
          <c:y val="0.046"/>
          <c:w val="0.944"/>
          <c:h val="0.88325"/>
        </c:manualLayout>
      </c:layout>
      <c:areaChart>
        <c:grouping val="stacked"/>
        <c:varyColors val="0"/>
        <c:ser>
          <c:idx val="1"/>
          <c:order val="0"/>
          <c:tx>
            <c:v>Europe</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Ref>
              <c:f>'TS1.2'!$A$11:$A$18</c:f>
              <c:numCache>
                <c:ptCount val="8"/>
                <c:pt idx="0">
                  <c:v>1700</c:v>
                </c:pt>
                <c:pt idx="1">
                  <c:v>1820</c:v>
                </c:pt>
                <c:pt idx="2">
                  <c:v>1870</c:v>
                </c:pt>
                <c:pt idx="3">
                  <c:v>1913</c:v>
                </c:pt>
                <c:pt idx="4">
                  <c:v>1950</c:v>
                </c:pt>
                <c:pt idx="5">
                  <c:v>1970</c:v>
                </c:pt>
                <c:pt idx="6">
                  <c:v>1990</c:v>
                </c:pt>
                <c:pt idx="7">
                  <c:v>2012</c:v>
                </c:pt>
              </c:numCache>
            </c:numRef>
          </c:cat>
          <c:val>
            <c:numRef>
              <c:f>'TS1.2'!$C$11:$C$18</c:f>
              <c:numCache>
                <c:ptCount val="8"/>
                <c:pt idx="0">
                  <c:v>0.20395011108442296</c:v>
                </c:pt>
                <c:pt idx="1">
                  <c:v>0.20788926660678309</c:v>
                </c:pt>
                <c:pt idx="2">
                  <c:v>0.24870166519528852</c:v>
                </c:pt>
                <c:pt idx="3">
                  <c:v>0.2647989284929628</c:v>
                </c:pt>
                <c:pt idx="4">
                  <c:v>0.21662583180107628</c:v>
                </c:pt>
                <c:pt idx="5">
                  <c:v>0.17833329838060089</c:v>
                </c:pt>
                <c:pt idx="6">
                  <c:v>0.13577825223010767</c:v>
                </c:pt>
                <c:pt idx="7">
                  <c:v>0.10495763609005229</c:v>
                </c:pt>
              </c:numCache>
            </c:numRef>
          </c:val>
        </c:ser>
        <c:ser>
          <c:idx val="0"/>
          <c:order val="1"/>
          <c:tx>
            <c:v>Amérique</c:v>
          </c:tx>
          <c:spPr>
            <a:solidFill>
              <a:srgbClr val="808080"/>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'TS1.2'!$A$11:$A$18</c:f>
              <c:numCache>
                <c:ptCount val="8"/>
                <c:pt idx="0">
                  <c:v>1700</c:v>
                </c:pt>
                <c:pt idx="1">
                  <c:v>1820</c:v>
                </c:pt>
                <c:pt idx="2">
                  <c:v>1870</c:v>
                </c:pt>
                <c:pt idx="3">
                  <c:v>1913</c:v>
                </c:pt>
                <c:pt idx="4">
                  <c:v>1950</c:v>
                </c:pt>
                <c:pt idx="5">
                  <c:v>1970</c:v>
                </c:pt>
                <c:pt idx="6">
                  <c:v>1990</c:v>
                </c:pt>
                <c:pt idx="7">
                  <c:v>2012</c:v>
                </c:pt>
              </c:numCache>
            </c:numRef>
          </c:cat>
          <c:val>
            <c:numRef>
              <c:f>'TS1.2'!$D$11:$D$18</c:f>
              <c:numCache>
                <c:ptCount val="8"/>
                <c:pt idx="0">
                  <c:v>0.021955624782515042</c:v>
                </c:pt>
                <c:pt idx="1">
                  <c:v>0.031091206094466355</c:v>
                </c:pt>
                <c:pt idx="2">
                  <c:v>0.06617549298804151</c:v>
                </c:pt>
                <c:pt idx="3">
                  <c:v>0.10390209901553032</c:v>
                </c:pt>
                <c:pt idx="4">
                  <c:v>0.13124020071076498</c:v>
                </c:pt>
                <c:pt idx="5">
                  <c:v>0.13873724867373405</c:v>
                </c:pt>
                <c:pt idx="6">
                  <c:v>0.1364747859402296</c:v>
                </c:pt>
                <c:pt idx="7">
                  <c:v>0.13524538692894522</c:v>
                </c:pt>
              </c:numCache>
            </c:numRef>
          </c:val>
        </c:ser>
        <c:ser>
          <c:idx val="3"/>
          <c:order val="2"/>
          <c:tx>
            <c:v>Afrique</c:v>
          </c:tx>
          <c:spPr>
            <a:solidFill>
              <a:srgbClr val="FFFFFF"/>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'TS1.2'!$A$11:$A$18</c:f>
              <c:numCache>
                <c:ptCount val="8"/>
                <c:pt idx="0">
                  <c:v>1700</c:v>
                </c:pt>
                <c:pt idx="1">
                  <c:v>1820</c:v>
                </c:pt>
                <c:pt idx="2">
                  <c:v>1870</c:v>
                </c:pt>
                <c:pt idx="3">
                  <c:v>1913</c:v>
                </c:pt>
                <c:pt idx="4">
                  <c:v>1950</c:v>
                </c:pt>
                <c:pt idx="5">
                  <c:v>1970</c:v>
                </c:pt>
                <c:pt idx="6">
                  <c:v>1990</c:v>
                </c:pt>
                <c:pt idx="7">
                  <c:v>2012</c:v>
                </c:pt>
              </c:numCache>
            </c:numRef>
          </c:cat>
          <c:val>
            <c:numRef>
              <c:f>'TS1.2'!$E$11:$E$18</c:f>
              <c:numCache>
                <c:ptCount val="8"/>
                <c:pt idx="0">
                  <c:v>0.10121128767668065</c:v>
                </c:pt>
                <c:pt idx="1">
                  <c:v>0.07126373427555363</c:v>
                </c:pt>
                <c:pt idx="2">
                  <c:v>0.07091300931538952</c:v>
                </c:pt>
                <c:pt idx="3">
                  <c:v>0.06954949073083354</c:v>
                </c:pt>
                <c:pt idx="4">
                  <c:v>0.09016719231057424</c:v>
                </c:pt>
                <c:pt idx="5">
                  <c:v>0.09912814181584118</c:v>
                </c:pt>
                <c:pt idx="6">
                  <c:v>0.11972032970654804</c:v>
                </c:pt>
                <c:pt idx="7">
                  <c:v>0.15174073095864968</c:v>
                </c:pt>
              </c:numCache>
            </c:numRef>
          </c:val>
        </c:ser>
        <c:ser>
          <c:idx val="2"/>
          <c:order val="3"/>
          <c:tx>
            <c:v>Asie</c:v>
          </c:tx>
          <c:spPr>
            <a:solidFill>
              <a:srgbClr val="C0C0C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'TS1.2'!$A$11:$A$18</c:f>
              <c:numCache>
                <c:ptCount val="8"/>
                <c:pt idx="0">
                  <c:v>1700</c:v>
                </c:pt>
                <c:pt idx="1">
                  <c:v>1820</c:v>
                </c:pt>
                <c:pt idx="2">
                  <c:v>1870</c:v>
                </c:pt>
                <c:pt idx="3">
                  <c:v>1913</c:v>
                </c:pt>
                <c:pt idx="4">
                  <c:v>1950</c:v>
                </c:pt>
                <c:pt idx="5">
                  <c:v>1970</c:v>
                </c:pt>
                <c:pt idx="6">
                  <c:v>1990</c:v>
                </c:pt>
                <c:pt idx="7">
                  <c:v>2012</c:v>
                </c:pt>
              </c:numCache>
            </c:numRef>
          </c:cat>
          <c:val>
            <c:numRef>
              <c:f>'TS1.2'!$F$11:$F$18</c:f>
              <c:numCache>
                <c:ptCount val="8"/>
                <c:pt idx="0">
                  <c:v>0.6728829764563815</c:v>
                </c:pt>
                <c:pt idx="1">
                  <c:v>0.6897557930231968</c:v>
                </c:pt>
                <c:pt idx="2">
                  <c:v>0.6142098325012805</c:v>
                </c:pt>
                <c:pt idx="3">
                  <c:v>0.5617494817606734</c:v>
                </c:pt>
                <c:pt idx="4">
                  <c:v>0.5619667751775843</c:v>
                </c:pt>
                <c:pt idx="5">
                  <c:v>0.5838013111298237</c:v>
                </c:pt>
                <c:pt idx="6">
                  <c:v>0.6080266321231146</c:v>
                </c:pt>
                <c:pt idx="7">
                  <c:v>0.6080562460223528</c:v>
                </c:pt>
              </c:numCache>
            </c:numRef>
          </c:val>
        </c:ser>
        <c:axId val="27387302"/>
        <c:axId val="45159127"/>
      </c:areaChart>
      <c:catAx>
        <c:axId val="27387302"/>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l'Europe rassemblait 26% de la population mondiale en 1913, contre 10% en 2012.
</a:t>
                </a:r>
                <a:r>
                  <a:rPr lang="en-US" cap="none" sz="1000" b="0" i="0" u="none" baseline="0">
                    <a:solidFill>
                      <a:srgbClr val="000000"/>
                    </a:solidFill>
                    <a:latin typeface="Arial"/>
                    <a:ea typeface="Arial"/>
                    <a:cs typeface="Arial"/>
                  </a:rPr>
                  <a:t>Sources et séries: voir piketty.pse.ens.fr/capital21c. </a:t>
                </a:r>
              </a:p>
            </c:rich>
          </c:tx>
          <c:layout>
            <c:manualLayout>
              <c:xMode val="factor"/>
              <c:yMode val="factor"/>
              <c:x val="0.00225"/>
              <c:y val="-0.00775"/>
            </c:manualLayout>
          </c:layout>
          <c:overlay val="0"/>
          <c:spPr>
            <a:noFill/>
            <a:ln>
              <a:noFill/>
            </a:ln>
          </c:spPr>
        </c:title>
        <c:majorGridlines>
          <c:spPr>
            <a:ln w="12700">
              <a:solidFill>
                <a:srgbClr val="000000"/>
              </a:solidFill>
              <a:prstDash val="sysDot"/>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5159127"/>
        <c:crossesAt val="0"/>
        <c:auto val="1"/>
        <c:lblOffset val="100"/>
        <c:tickLblSkip val="1"/>
        <c:noMultiLvlLbl val="0"/>
      </c:catAx>
      <c:valAx>
        <c:axId val="45159127"/>
        <c:scaling>
          <c:orientation val="minMax"/>
          <c:max val="1"/>
          <c:min val="0"/>
        </c:scaling>
        <c:axPos val="l"/>
        <c:majorGridlines>
          <c:spPr>
            <a:ln w="12700">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7387302"/>
        <c:crossesAt val="1"/>
        <c:crossBetween val="midCat"/>
        <c:dispUnits/>
        <c:majorUnit val="0.1"/>
        <c:minorUnit val="0.1"/>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1.3. L'inégalité mondiale 1700-2012: 
divergence puis convergence? </a:t>
            </a:r>
          </a:p>
        </c:rich>
      </c:tx>
      <c:layout>
        <c:manualLayout>
          <c:xMode val="factor"/>
          <c:yMode val="factor"/>
          <c:x val="-0.09425"/>
          <c:y val="-0.0205"/>
        </c:manualLayout>
      </c:layout>
      <c:spPr>
        <a:noFill/>
        <a:ln>
          <a:noFill/>
        </a:ln>
      </c:spPr>
    </c:title>
    <c:plotArea>
      <c:layout>
        <c:manualLayout>
          <c:xMode val="edge"/>
          <c:yMode val="edge"/>
          <c:x val="0.0215"/>
          <c:y val="0.07925"/>
          <c:w val="0.96775"/>
          <c:h val="0.8455"/>
        </c:manualLayout>
      </c:layout>
      <c:lineChart>
        <c:grouping val="standard"/>
        <c:varyColors val="0"/>
        <c:ser>
          <c:idx val="1"/>
          <c:order val="0"/>
          <c:tx>
            <c:v>Europe-Amérique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'TS1.3'!$A$11:$A$18</c:f>
              <c:numCache>
                <c:ptCount val="8"/>
                <c:pt idx="0">
                  <c:v>1700</c:v>
                </c:pt>
                <c:pt idx="1">
                  <c:v>1820</c:v>
                </c:pt>
                <c:pt idx="2">
                  <c:v>1870</c:v>
                </c:pt>
                <c:pt idx="3">
                  <c:v>1913</c:v>
                </c:pt>
                <c:pt idx="4">
                  <c:v>1950</c:v>
                </c:pt>
                <c:pt idx="5">
                  <c:v>1970</c:v>
                </c:pt>
                <c:pt idx="6">
                  <c:v>1990</c:v>
                </c:pt>
                <c:pt idx="7">
                  <c:v>2012</c:v>
                </c:pt>
              </c:numCache>
            </c:numRef>
          </c:cat>
          <c:val>
            <c:numRef>
              <c:f>'TS1.3'!$G$11:$G$18</c:f>
              <c:numCache>
                <c:ptCount val="8"/>
                <c:pt idx="0">
                  <c:v>1.4087721101784807</c:v>
                </c:pt>
                <c:pt idx="1">
                  <c:v>1.5251883889443005</c:v>
                </c:pt>
                <c:pt idx="2">
                  <c:v>1.8154988298377623</c:v>
                </c:pt>
                <c:pt idx="3">
                  <c:v>1.92401642593207</c:v>
                </c:pt>
                <c:pt idx="4">
                  <c:v>2.173076027485851</c:v>
                </c:pt>
                <c:pt idx="5">
                  <c:v>2.267401170551451</c:v>
                </c:pt>
                <c:pt idx="6">
                  <c:v>2.4590312378863186</c:v>
                </c:pt>
                <c:pt idx="7">
                  <c:v>2.2425959269101057</c:v>
                </c:pt>
              </c:numCache>
            </c:numRef>
          </c:val>
          <c:smooth val="0"/>
        </c:ser>
        <c:ser>
          <c:idx val="2"/>
          <c:order val="1"/>
          <c:tx>
            <c:v>Monde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FF"/>
              </a:solidFill>
              <a:ln>
                <a:solidFill>
                  <a:srgbClr val="000000"/>
                </a:solidFill>
              </a:ln>
            </c:spPr>
          </c:marker>
          <c:cat>
            <c:numRef>
              <c:f>'TS1.3'!$A$11:$A$18</c:f>
              <c:numCache>
                <c:ptCount val="8"/>
                <c:pt idx="0">
                  <c:v>1700</c:v>
                </c:pt>
                <c:pt idx="1">
                  <c:v>1820</c:v>
                </c:pt>
                <c:pt idx="2">
                  <c:v>1870</c:v>
                </c:pt>
                <c:pt idx="3">
                  <c:v>1913</c:v>
                </c:pt>
                <c:pt idx="4">
                  <c:v>1950</c:v>
                </c:pt>
                <c:pt idx="5">
                  <c:v>1970</c:v>
                </c:pt>
                <c:pt idx="6">
                  <c:v>1990</c:v>
                </c:pt>
                <c:pt idx="7">
                  <c:v>2012</c:v>
                </c:pt>
              </c:numCache>
            </c:numRef>
          </c:cat>
          <c:val>
            <c:numRef>
              <c:f>'TS1.3'!$B$11:$B$18</c:f>
              <c:numCache>
                <c:ptCount val="8"/>
                <c:pt idx="0">
                  <c:v>1</c:v>
                </c:pt>
                <c:pt idx="1">
                  <c:v>1</c:v>
                </c:pt>
                <c:pt idx="2">
                  <c:v>1</c:v>
                </c:pt>
                <c:pt idx="3">
                  <c:v>1</c:v>
                </c:pt>
                <c:pt idx="4">
                  <c:v>1</c:v>
                </c:pt>
                <c:pt idx="5">
                  <c:v>1</c:v>
                </c:pt>
                <c:pt idx="6">
                  <c:v>1</c:v>
                </c:pt>
                <c:pt idx="7">
                  <c:v>1</c:v>
                </c:pt>
              </c:numCache>
            </c:numRef>
          </c:val>
          <c:smooth val="0"/>
        </c:ser>
        <c:ser>
          <c:idx val="0"/>
          <c:order val="2"/>
          <c:tx>
            <c:v>Asie-Afrique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C0C0C0"/>
              </a:solidFill>
              <a:ln>
                <a:solidFill>
                  <a:srgbClr val="000000"/>
                </a:solidFill>
              </a:ln>
            </c:spPr>
          </c:marker>
          <c:cat>
            <c:numRef>
              <c:f>'TS1.3'!$A$11:$A$18</c:f>
              <c:numCache>
                <c:ptCount val="8"/>
                <c:pt idx="0">
                  <c:v>1700</c:v>
                </c:pt>
                <c:pt idx="1">
                  <c:v>1820</c:v>
                </c:pt>
                <c:pt idx="2">
                  <c:v>1870</c:v>
                </c:pt>
                <c:pt idx="3">
                  <c:v>1913</c:v>
                </c:pt>
                <c:pt idx="4">
                  <c:v>1950</c:v>
                </c:pt>
                <c:pt idx="5">
                  <c:v>1970</c:v>
                </c:pt>
                <c:pt idx="6">
                  <c:v>1990</c:v>
                </c:pt>
                <c:pt idx="7">
                  <c:v>2012</c:v>
                </c:pt>
              </c:numCache>
            </c:numRef>
          </c:cat>
          <c:val>
            <c:numRef>
              <c:f>'TS1.3'!$H$11:$H$18</c:f>
              <c:numCache>
                <c:ptCount val="8"/>
                <c:pt idx="0">
                  <c:v>0.8807070809972085</c:v>
                </c:pt>
                <c:pt idx="1">
                  <c:v>0.8350768082224973</c:v>
                </c:pt>
                <c:pt idx="2">
                  <c:v>0.6252030462737702</c:v>
                </c:pt>
                <c:pt idx="3">
                  <c:v>0.4603415805805652</c:v>
                </c:pt>
                <c:pt idx="4">
                  <c:v>0.3742492741360474</c:v>
                </c:pt>
                <c:pt idx="5">
                  <c:v>0.411570871997484</c:v>
                </c:pt>
                <c:pt idx="6">
                  <c:v>0.4541706003123741</c:v>
                </c:pt>
                <c:pt idx="7">
                  <c:v>0.6071644043374979</c:v>
                </c:pt>
              </c:numCache>
            </c:numRef>
          </c:val>
          <c:smooth val="0"/>
        </c:ser>
        <c:marker val="1"/>
        <c:axId val="3778960"/>
        <c:axId val="34010641"/>
      </c:lineChart>
      <c:catAx>
        <c:axId val="3778960"/>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le PIB par habitant en Asie-Afrique est passé de 37% de la moyenne mondiale 
</a:t>
                </a:r>
                <a:r>
                  <a:rPr lang="en-US" cap="none" sz="1100" b="0" i="0" u="none" baseline="0">
                    <a:solidFill>
                      <a:srgbClr val="000000"/>
                    </a:solidFill>
                    <a:latin typeface="Arial"/>
                    <a:ea typeface="Arial"/>
                    <a:cs typeface="Arial"/>
                  </a:rPr>
                  <a:t>en 1950 à 61% en 2012. </a:t>
                </a:r>
                <a:r>
                  <a:rPr lang="en-US" cap="none" sz="1000" b="0" i="0" u="none" baseline="0">
                    <a:solidFill>
                      <a:srgbClr val="000000"/>
                    </a:solidFill>
                    <a:latin typeface="Arial"/>
                    <a:ea typeface="Arial"/>
                    <a:cs typeface="Arial"/>
                  </a:rPr>
                  <a:t>Sources et séries: voir piketty.pse.ens.fr/capital21c.</a:t>
                </a:r>
              </a:p>
            </c:rich>
          </c:tx>
          <c:layout>
            <c:manualLayout>
              <c:xMode val="factor"/>
              <c:yMode val="factor"/>
              <c:x val="0.00125"/>
              <c:y val="-0.008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34010641"/>
        <c:crossesAt val="0"/>
        <c:auto val="1"/>
        <c:lblOffset val="100"/>
        <c:tickLblSkip val="1"/>
        <c:noMultiLvlLbl val="0"/>
      </c:catAx>
      <c:valAx>
        <c:axId val="34010641"/>
        <c:scaling>
          <c:orientation val="minMax"/>
          <c:max val="2.5"/>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PIB par habitant (en % de la moyenne mondiale)</a:t>
                </a:r>
              </a:p>
            </c:rich>
          </c:tx>
          <c:layout>
            <c:manualLayout>
              <c:xMode val="factor"/>
              <c:yMode val="factor"/>
              <c:x val="0.001"/>
              <c:y val="-0.0147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3778960"/>
        <c:crossesAt val="1"/>
        <c:crossBetween val="midCat"/>
        <c:dispUnits/>
        <c:majorUnit val="0.25"/>
        <c:minorUnit val="0.25"/>
      </c:valAx>
      <c:spPr>
        <a:solidFill>
          <a:srgbClr val="FFFFFF"/>
        </a:solidFill>
        <a:ln w="12700">
          <a:solidFill>
            <a:srgbClr val="000000"/>
          </a:solidFill>
        </a:ln>
      </c:spPr>
    </c:plotArea>
    <c:legend>
      <c:legendPos val="r"/>
      <c:layout>
        <c:manualLayout>
          <c:xMode val="edge"/>
          <c:yMode val="edge"/>
          <c:x val="0.54725"/>
          <c:y val="0.31725"/>
          <c:w val="0.22725"/>
          <c:h val="0.1545"/>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1.4. Taux de change et parité de pouvoir d'achat : euro/dollar </a:t>
            </a:r>
          </a:p>
        </c:rich>
      </c:tx>
      <c:layout>
        <c:manualLayout>
          <c:xMode val="factor"/>
          <c:yMode val="factor"/>
          <c:x val="0.04675"/>
          <c:y val="-0.0205"/>
        </c:manualLayout>
      </c:layout>
      <c:spPr>
        <a:noFill/>
        <a:ln>
          <a:noFill/>
        </a:ln>
      </c:spPr>
    </c:title>
    <c:plotArea>
      <c:layout>
        <c:manualLayout>
          <c:xMode val="edge"/>
          <c:yMode val="edge"/>
          <c:x val="0.016"/>
          <c:y val="0.0505"/>
          <c:w val="0.97225"/>
          <c:h val="0.86725"/>
        </c:manualLayout>
      </c:layout>
      <c:lineChart>
        <c:grouping val="standard"/>
        <c:varyColors val="0"/>
        <c:ser>
          <c:idx val="0"/>
          <c:order val="0"/>
          <c:tx>
            <c:v>Taux de change euro/dollar</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'TS1.7'!$B$8:$B$30</c:f>
              <c:numCache>
                <c:ptCount val="23"/>
                <c:pt idx="0">
                  <c:v>1.2075647036009274</c:v>
                </c:pt>
                <c:pt idx="1">
                  <c:v>1.1705723719252137</c:v>
                </c:pt>
                <c:pt idx="2">
                  <c:v>1.2457560331130542</c:v>
                </c:pt>
                <c:pt idx="3">
                  <c:v>1.170622434501273</c:v>
                </c:pt>
                <c:pt idx="4">
                  <c:v>1.1933485175605134</c:v>
                </c:pt>
                <c:pt idx="5">
                  <c:v>1.3394397380398904</c:v>
                </c:pt>
                <c:pt idx="6">
                  <c:v>1.2910207341669482</c:v>
                </c:pt>
                <c:pt idx="7">
                  <c:v>1.1258708166940228</c:v>
                </c:pt>
                <c:pt idx="8">
                  <c:v>1.1116787153599414</c:v>
                </c:pt>
                <c:pt idx="9">
                  <c:v>1.065385930726476</c:v>
                </c:pt>
                <c:pt idx="10">
                  <c:v>0.9213193292795283</c:v>
                </c:pt>
                <c:pt idx="11">
                  <c:v>0.8948465785541069</c:v>
                </c:pt>
                <c:pt idx="12">
                  <c:v>0.941132182014964</c:v>
                </c:pt>
                <c:pt idx="13">
                  <c:v>1.128624860896986</c:v>
                </c:pt>
                <c:pt idx="14">
                  <c:v>1.2416730302409467</c:v>
                </c:pt>
                <c:pt idx="15">
                  <c:v>1.2435954832612048</c:v>
                </c:pt>
                <c:pt idx="16">
                  <c:v>1.2544832093694842</c:v>
                </c:pt>
                <c:pt idx="17">
                  <c:v>1.3686668363813543</c:v>
                </c:pt>
                <c:pt idx="18">
                  <c:v>1.4648258688248434</c:v>
                </c:pt>
                <c:pt idx="19">
                  <c:v>1.3891918098807656</c:v>
                </c:pt>
                <c:pt idx="20">
                  <c:v>1.3244243720572946</c:v>
                </c:pt>
                <c:pt idx="21">
                  <c:v>1.3901342174586957</c:v>
                </c:pt>
                <c:pt idx="22">
                  <c:v>1.3</c:v>
                </c:pt>
              </c:numCache>
            </c:numRef>
          </c:val>
          <c:smooth val="0"/>
        </c:ser>
        <c:ser>
          <c:idx val="1"/>
          <c:order val="1"/>
          <c:tx>
            <c:v>Parité de pouvoir d'achat euro/dollar</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'TS1.7'!$C$8:$C$30</c:f>
              <c:numCache>
                <c:ptCount val="23"/>
                <c:pt idx="0">
                  <c:v>1.006323749025703</c:v>
                </c:pt>
                <c:pt idx="1">
                  <c:v>1.012872590171872</c:v>
                </c:pt>
                <c:pt idx="2">
                  <c:v>1.000007680408222</c:v>
                </c:pt>
                <c:pt idx="3">
                  <c:v>0.9934346556462417</c:v>
                </c:pt>
                <c:pt idx="4">
                  <c:v>0.9962072565122757</c:v>
                </c:pt>
                <c:pt idx="5">
                  <c:v>1.0006676319545038</c:v>
                </c:pt>
                <c:pt idx="6">
                  <c:v>1.009623114732265</c:v>
                </c:pt>
                <c:pt idx="7">
                  <c:v>1.019085911833228</c:v>
                </c:pt>
                <c:pt idx="8">
                  <c:v>1.023499861069427</c:v>
                </c:pt>
                <c:pt idx="9">
                  <c:v>1.0337764972853667</c:v>
                </c:pt>
                <c:pt idx="10">
                  <c:v>1.0496973225119706</c:v>
                </c:pt>
                <c:pt idx="11">
                  <c:v>1.0672622248746046</c:v>
                </c:pt>
                <c:pt idx="12">
                  <c:v>1.0833612029491806</c:v>
                </c:pt>
                <c:pt idx="13">
                  <c:v>1.0777161071445027</c:v>
                </c:pt>
                <c:pt idx="14">
                  <c:v>1.089607584242824</c:v>
                </c:pt>
                <c:pt idx="15">
                  <c:v>1.1183001319211945</c:v>
                </c:pt>
                <c:pt idx="16">
                  <c:v>1.1511253477869696</c:v>
                </c:pt>
                <c:pt idx="17">
                  <c:v>1.1624614849884702</c:v>
                </c:pt>
                <c:pt idx="18">
                  <c:v>1.182768440696738</c:v>
                </c:pt>
                <c:pt idx="19">
                  <c:v>1.1972549485662856</c:v>
                </c:pt>
                <c:pt idx="20">
                  <c:v>1.1909066951279</c:v>
                </c:pt>
                <c:pt idx="21">
                  <c:v>1.1967102081349061</c:v>
                </c:pt>
                <c:pt idx="22">
                  <c:v>1.2</c:v>
                </c:pt>
              </c:numCache>
            </c:numRef>
          </c:val>
          <c:smooth val="0"/>
        </c:ser>
        <c:marker val="1"/>
        <c:axId val="37660314"/>
        <c:axId val="3398507"/>
      </c:lineChart>
      <c:catAx>
        <c:axId val="37660314"/>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en 2012, l'euro vallait 1,30 dollars d'après le taux de change courant, mais 1,20 dollars en parité de pouvoir d'achat.</a:t>
                </a:r>
                <a:r>
                  <a:rPr lang="en-US" cap="none" sz="1200" b="0" i="0" u="none" baseline="0">
                    <a:solidFill>
                      <a:srgbClr val="000000"/>
                    </a:solidFill>
                  </a:rPr>
                  <a:t>
</a:t>
                </a:r>
                <a:r>
                  <a:rPr lang="en-US" cap="none" sz="1000" b="0" i="0" u="none" baseline="0">
                    <a:solidFill>
                      <a:srgbClr val="000000"/>
                    </a:solidFill>
                  </a:rPr>
                  <a:t>Sources et séries: voir piketty.pse.ens.fr/capital21c.</a:t>
                </a:r>
              </a:p>
            </c:rich>
          </c:tx>
          <c:layout>
            <c:manualLayout>
              <c:xMode val="factor"/>
              <c:yMode val="factor"/>
              <c:x val="0.00325"/>
              <c:y val="-0.014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3398507"/>
        <c:crossesAt val="0"/>
        <c:auto val="1"/>
        <c:lblOffset val="100"/>
        <c:tickLblSkip val="2"/>
        <c:noMultiLvlLbl val="0"/>
      </c:catAx>
      <c:valAx>
        <c:axId val="3398507"/>
        <c:scaling>
          <c:orientation val="minMax"/>
          <c:max val="1.5"/>
          <c:min val="0.8"/>
        </c:scaling>
        <c:axPos val="l"/>
        <c:majorGridlines>
          <c:spPr>
            <a:ln w="12700">
              <a:solidFill>
                <a:srgbClr val="000000"/>
              </a:solidFill>
              <a:prstDash val="sysDot"/>
            </a:ln>
          </c:spPr>
        </c:majorGridlines>
        <c:delete val="0"/>
        <c:numFmt formatCode="[$$-409]#,##0.0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37660314"/>
        <c:crossesAt val="1"/>
        <c:crossBetween val="midCat"/>
        <c:dispUnits/>
        <c:majorUnit val="0.1"/>
        <c:minorUnit val="0.1"/>
      </c:valAx>
      <c:spPr>
        <a:solidFill>
          <a:srgbClr val="FFFFFF"/>
        </a:solidFill>
        <a:ln w="12700">
          <a:solidFill>
            <a:srgbClr val="000000"/>
          </a:solidFill>
        </a:ln>
      </c:spPr>
    </c:plotArea>
    <c:legend>
      <c:legendPos val="r"/>
      <c:layout>
        <c:manualLayout>
          <c:xMode val="edge"/>
          <c:yMode val="edge"/>
          <c:x val="0.344"/>
          <c:y val="0.1205"/>
          <c:w val="0.36825"/>
          <c:h val="0.16"/>
        </c:manualLayout>
      </c:layout>
      <c:overlay val="0"/>
      <c:spPr>
        <a:solidFill>
          <a:srgbClr val="FFFFFF"/>
        </a:solidFill>
        <a:ln w="12700">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1.5. Taux de change et parité de pouvoir d'achat: euro/yuan </a:t>
            </a:r>
          </a:p>
        </c:rich>
      </c:tx>
      <c:layout>
        <c:manualLayout>
          <c:xMode val="factor"/>
          <c:yMode val="factor"/>
          <c:x val="0.04125"/>
          <c:y val="-0.015"/>
        </c:manualLayout>
      </c:layout>
      <c:spPr>
        <a:noFill/>
        <a:ln>
          <a:noFill/>
        </a:ln>
      </c:spPr>
    </c:title>
    <c:plotArea>
      <c:layout>
        <c:manualLayout>
          <c:xMode val="edge"/>
          <c:yMode val="edge"/>
          <c:x val="0.02675"/>
          <c:y val="0.049"/>
          <c:w val="0.96675"/>
          <c:h val="0.87075"/>
        </c:manualLayout>
      </c:layout>
      <c:lineChart>
        <c:grouping val="standard"/>
        <c:varyColors val="0"/>
        <c:ser>
          <c:idx val="0"/>
          <c:order val="0"/>
          <c:tx>
            <c:v>Taux de change euro/yuan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'TS1.7'!$D$8:$D$30</c:f>
              <c:numCache>
                <c:ptCount val="23"/>
                <c:pt idx="0">
                  <c:v>6.315563422865323</c:v>
                </c:pt>
                <c:pt idx="1">
                  <c:v>6.719085146927967</c:v>
                </c:pt>
                <c:pt idx="2">
                  <c:v>7.935465788364689</c:v>
                </c:pt>
                <c:pt idx="3">
                  <c:v>9.38991410361427</c:v>
                </c:pt>
                <c:pt idx="4">
                  <c:v>10.285112901075093</c:v>
                </c:pt>
                <c:pt idx="5">
                  <c:v>11.18525992731778</c:v>
                </c:pt>
                <c:pt idx="6">
                  <c:v>10.733805106105402</c:v>
                </c:pt>
                <c:pt idx="7">
                  <c:v>9.333243547487774</c:v>
                </c:pt>
                <c:pt idx="8">
                  <c:v>9.203699717119157</c:v>
                </c:pt>
                <c:pt idx="9">
                  <c:v>8.819584654329526</c:v>
                </c:pt>
                <c:pt idx="10">
                  <c:v>7.627050323514446</c:v>
                </c:pt>
                <c:pt idx="11">
                  <c:v>7.406706103858185</c:v>
                </c:pt>
                <c:pt idx="12">
                  <c:v>7.789711083621345</c:v>
                </c:pt>
                <c:pt idx="13">
                  <c:v>9.341669356785543</c:v>
                </c:pt>
                <c:pt idx="14">
                  <c:v>10.277079336698266</c:v>
                </c:pt>
                <c:pt idx="15">
                  <c:v>10.190394468487291</c:v>
                </c:pt>
                <c:pt idx="16">
                  <c:v>10.002496421586645</c:v>
                </c:pt>
                <c:pt idx="17">
                  <c:v>10.412132957771153</c:v>
                </c:pt>
                <c:pt idx="18">
                  <c:v>10.17336214157542</c:v>
                </c:pt>
                <c:pt idx="19">
                  <c:v>9.488180061485629</c:v>
                </c:pt>
                <c:pt idx="20">
                  <c:v>8.966709307007397</c:v>
                </c:pt>
                <c:pt idx="21">
                  <c:v>8.982298484823309</c:v>
                </c:pt>
                <c:pt idx="22">
                  <c:v>8.19</c:v>
                </c:pt>
              </c:numCache>
            </c:numRef>
          </c:val>
          <c:smooth val="0"/>
        </c:ser>
        <c:ser>
          <c:idx val="1"/>
          <c:order val="1"/>
          <c:tx>
            <c:v>Parité de pouvoir d'achat euro/yuan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'TS1.7'!$E$8:$E$30</c:f>
              <c:numCache>
                <c:ptCount val="23"/>
                <c:pt idx="0">
                  <c:v>2.081793731434255</c:v>
                </c:pt>
                <c:pt idx="1">
                  <c:v>2.1652754612120235</c:v>
                </c:pt>
                <c:pt idx="2">
                  <c:v>2.266139468569519</c:v>
                </c:pt>
                <c:pt idx="3">
                  <c:v>2.536058549535557</c:v>
                </c:pt>
                <c:pt idx="4">
                  <c:v>3.0060075516996965</c:v>
                </c:pt>
                <c:pt idx="5">
                  <c:v>3.3561489356645935</c:v>
                </c:pt>
                <c:pt idx="6">
                  <c:v>3.5413899928313928</c:v>
                </c:pt>
                <c:pt idx="7">
                  <c:v>3.5600327111645997</c:v>
                </c:pt>
                <c:pt idx="8">
                  <c:v>3.4956472588816787</c:v>
                </c:pt>
                <c:pt idx="9">
                  <c:v>3.4360599358093413</c:v>
                </c:pt>
                <c:pt idx="10">
                  <c:v>3.485511073902845</c:v>
                </c:pt>
                <c:pt idx="11">
                  <c:v>3.5364121347278163</c:v>
                </c:pt>
                <c:pt idx="12">
                  <c:v>3.5530308600603866</c:v>
                </c:pt>
                <c:pt idx="13">
                  <c:v>3.5520006545020637</c:v>
                </c:pt>
                <c:pt idx="14">
                  <c:v>3.734454080986399</c:v>
                </c:pt>
                <c:pt idx="15">
                  <c:v>3.855440176357679</c:v>
                </c:pt>
                <c:pt idx="16">
                  <c:v>3.9901211422547402</c:v>
                </c:pt>
                <c:pt idx="17">
                  <c:v>4.213574140190604</c:v>
                </c:pt>
                <c:pt idx="18">
                  <c:v>4.521502628179173</c:v>
                </c:pt>
                <c:pt idx="19">
                  <c:v>4.501850116568538</c:v>
                </c:pt>
                <c:pt idx="20">
                  <c:v>4.722869978101227</c:v>
                </c:pt>
                <c:pt idx="21">
                  <c:v>4.973140699548472</c:v>
                </c:pt>
                <c:pt idx="22">
                  <c:v>5.04</c:v>
                </c:pt>
              </c:numCache>
            </c:numRef>
          </c:val>
          <c:smooth val="0"/>
        </c:ser>
        <c:marker val="1"/>
        <c:axId val="30586564"/>
        <c:axId val="6843621"/>
      </c:lineChart>
      <c:catAx>
        <c:axId val="30586564"/>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en 2012, l'euro vaut environ 8 yuans d'après le taux de change courant, mais 5 yuans en parité de pouvoir d'achat.</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Sources et séries: voir piketty.pse.ens.fr/capital21c. </a:t>
                </a:r>
              </a:p>
            </c:rich>
          </c:tx>
          <c:layout>
            <c:manualLayout>
              <c:xMode val="factor"/>
              <c:yMode val="factor"/>
              <c:x val="0.003"/>
              <c:y val="-0.021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6843621"/>
        <c:crossesAt val="0"/>
        <c:auto val="1"/>
        <c:lblOffset val="100"/>
        <c:tickLblSkip val="2"/>
        <c:noMultiLvlLbl val="0"/>
      </c:catAx>
      <c:valAx>
        <c:axId val="6843621"/>
        <c:scaling>
          <c:orientation val="minMax"/>
          <c:max val="12"/>
          <c:min val="0"/>
        </c:scaling>
        <c:axPos val="l"/>
        <c:majorGridlines>
          <c:spPr>
            <a:ln w="3175">
              <a:solidFill>
                <a:srgbClr val="000000"/>
              </a:solidFill>
              <a:prstDash val="sysDot"/>
            </a:ln>
          </c:spPr>
        </c:majorGridlines>
        <c:delete val="0"/>
        <c:numFmt formatCode="[$¥-478]#,##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30586564"/>
        <c:crossesAt val="1"/>
        <c:crossBetween val="midCat"/>
        <c:dispUnits/>
        <c:majorUnit val="2"/>
        <c:minorUnit val="1"/>
      </c:valAx>
      <c:spPr>
        <a:solidFill>
          <a:srgbClr val="FFFFFF"/>
        </a:solidFill>
        <a:ln w="12700">
          <a:solidFill>
            <a:srgbClr val="000000"/>
          </a:solidFill>
        </a:ln>
      </c:spPr>
    </c:plotArea>
    <c:legend>
      <c:legendPos val="r"/>
      <c:layout>
        <c:manualLayout>
          <c:xMode val="edge"/>
          <c:yMode val="edge"/>
          <c:x val="0.21375"/>
          <c:y val="0.39625"/>
          <c:w val="0.3665"/>
          <c:h val="0.169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S1.1. La répartition de la production mondiale 0-2012</a:t>
            </a:r>
          </a:p>
        </c:rich>
      </c:tx>
      <c:layout>
        <c:manualLayout>
          <c:xMode val="factor"/>
          <c:yMode val="factor"/>
          <c:x val="0.0835"/>
          <c:y val="-0.011"/>
        </c:manualLayout>
      </c:layout>
      <c:spPr>
        <a:noFill/>
        <a:ln>
          <a:noFill/>
        </a:ln>
      </c:spPr>
    </c:title>
    <c:plotArea>
      <c:layout>
        <c:manualLayout>
          <c:xMode val="edge"/>
          <c:yMode val="edge"/>
          <c:x val="0.0385"/>
          <c:y val="0.063"/>
          <c:w val="0.94675"/>
          <c:h val="0.862"/>
        </c:manualLayout>
      </c:layout>
      <c:areaChart>
        <c:grouping val="stacked"/>
        <c:varyColors val="0"/>
        <c:ser>
          <c:idx val="1"/>
          <c:order val="0"/>
          <c:tx>
            <c:v>Europe</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Ref>
              <c:f>'TS1.1a'!$A$8:$A$18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'TS1.1a'!$C$8:$C$18</c:f>
              <c:numCache>
                <c:ptCount val="11"/>
                <c:pt idx="0">
                  <c:v>0.17524272748437164</c:v>
                </c:pt>
                <c:pt idx="1">
                  <c:v>0.13790691871133337</c:v>
                </c:pt>
                <c:pt idx="2">
                  <c:v>0.24626026525740635</c:v>
                </c:pt>
                <c:pt idx="3">
                  <c:v>0.30008442897903953</c:v>
                </c:pt>
                <c:pt idx="4">
                  <c:v>0.32501137507077815</c:v>
                </c:pt>
                <c:pt idx="5">
                  <c:v>0.4560384713845103</c:v>
                </c:pt>
                <c:pt idx="6">
                  <c:v>0.4696534638216521</c:v>
                </c:pt>
                <c:pt idx="7">
                  <c:v>0.39376140308492313</c:v>
                </c:pt>
                <c:pt idx="8">
                  <c:v>0.39561934435421076</c:v>
                </c:pt>
                <c:pt idx="9">
                  <c:v>0.3373601026851427</c:v>
                </c:pt>
                <c:pt idx="10">
                  <c:v>0.2499256119665022</c:v>
                </c:pt>
              </c:numCache>
            </c:numRef>
          </c:val>
        </c:ser>
        <c:ser>
          <c:idx val="0"/>
          <c:order val="1"/>
          <c:tx>
            <c:v>Amérique</c:v>
          </c:tx>
          <c:spPr>
            <a:solidFill>
              <a:srgbClr val="808080"/>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'TS1.1a'!$D$8:$D$18</c:f>
              <c:numCache>
                <c:ptCount val="11"/>
                <c:pt idx="0">
                  <c:v>0.02317774303845692</c:v>
                </c:pt>
                <c:pt idx="1">
                  <c:v>0.040924244382619816</c:v>
                </c:pt>
                <c:pt idx="2">
                  <c:v>0.03203928658251191</c:v>
                </c:pt>
                <c:pt idx="3">
                  <c:v>0.01816527123964924</c:v>
                </c:pt>
                <c:pt idx="4">
                  <c:v>0.03947886707758787</c:v>
                </c:pt>
                <c:pt idx="5">
                  <c:v>0.11562064083996547</c:v>
                </c:pt>
                <c:pt idx="6">
                  <c:v>0.23973336936272074</c:v>
                </c:pt>
                <c:pt idx="7">
                  <c:v>0.36217793294317263</c:v>
                </c:pt>
                <c:pt idx="8">
                  <c:v>0.3233067851841772</c:v>
                </c:pt>
                <c:pt idx="9">
                  <c:v>0.3321186227851728</c:v>
                </c:pt>
                <c:pt idx="10">
                  <c:v>0.288752709087396</c:v>
                </c:pt>
              </c:numCache>
            </c:numRef>
          </c:val>
        </c:ser>
        <c:ser>
          <c:idx val="3"/>
          <c:order val="2"/>
          <c:tx>
            <c:v>Afrique</c:v>
          </c:tx>
          <c:spPr>
            <a:solidFill>
              <a:srgbClr val="FFFFFF"/>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'TS1.1a'!$E$8:$E$18</c:f>
              <c:numCache>
                <c:ptCount val="11"/>
                <c:pt idx="0">
                  <c:v>0.07604367061034684</c:v>
                </c:pt>
                <c:pt idx="1">
                  <c:v>0.11418005860475972</c:v>
                </c:pt>
                <c:pt idx="2">
                  <c:v>0.07934576480961912</c:v>
                </c:pt>
                <c:pt idx="3">
                  <c:v>0.07062603183992057</c:v>
                </c:pt>
                <c:pt idx="4">
                  <c:v>0.045615470272762436</c:v>
                </c:pt>
                <c:pt idx="5">
                  <c:v>0.041092206599215926</c:v>
                </c:pt>
                <c:pt idx="6">
                  <c:v>0.029315666706626064</c:v>
                </c:pt>
                <c:pt idx="7">
                  <c:v>0.038577706792539905</c:v>
                </c:pt>
                <c:pt idx="8">
                  <c:v>0.03655353761000559</c:v>
                </c:pt>
                <c:pt idx="9">
                  <c:v>0.03601081051659669</c:v>
                </c:pt>
                <c:pt idx="10">
                  <c:v>0.03961991958643805</c:v>
                </c:pt>
              </c:numCache>
            </c:numRef>
          </c:val>
        </c:ser>
        <c:ser>
          <c:idx val="2"/>
          <c:order val="3"/>
          <c:tx>
            <c:v>Asie</c:v>
          </c:tx>
          <c:spPr>
            <a:solidFill>
              <a:srgbClr val="C0C0C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'TS1.1a'!$F$8:$F$18</c:f>
              <c:numCache>
                <c:ptCount val="11"/>
                <c:pt idx="0">
                  <c:v>0.7255358588668245</c:v>
                </c:pt>
                <c:pt idx="1">
                  <c:v>0.706988778301287</c:v>
                </c:pt>
                <c:pt idx="2">
                  <c:v>0.6423546833504624</c:v>
                </c:pt>
                <c:pt idx="3">
                  <c:v>0.6111242679413906</c:v>
                </c:pt>
                <c:pt idx="4">
                  <c:v>0.5898942875788716</c:v>
                </c:pt>
                <c:pt idx="5">
                  <c:v>0.3872486811763087</c:v>
                </c:pt>
                <c:pt idx="6">
                  <c:v>0.261297500109001</c:v>
                </c:pt>
                <c:pt idx="7">
                  <c:v>0.20548295717936416</c:v>
                </c:pt>
                <c:pt idx="8">
                  <c:v>0.24452033285160646</c:v>
                </c:pt>
                <c:pt idx="9">
                  <c:v>0.29451046401308756</c:v>
                </c:pt>
                <c:pt idx="10">
                  <c:v>0.42170175935966386</c:v>
                </c:pt>
              </c:numCache>
            </c:numRef>
          </c:val>
        </c:ser>
        <c:axId val="61592590"/>
        <c:axId val="17462399"/>
      </c:areaChart>
      <c:catAx>
        <c:axId val="61592590"/>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 PIB européen représentait 47% du PIB mondial en 1913, et 25% en 2012.</a:t>
                </a:r>
                <a:r>
                  <a:rPr lang="en-US" cap="none" sz="1400" b="0" i="0" u="none" baseline="0">
                    <a:solidFill>
                      <a:srgbClr val="000000"/>
                    </a:solidFill>
                    <a:latin typeface="Arial"/>
                    <a:ea typeface="Arial"/>
                    <a:cs typeface="Arial"/>
                  </a:rPr>
                  <a:t>
</a:t>
                </a:r>
                <a:r>
                  <a:rPr lang="en-US" cap="none" sz="1000" b="0" i="0" u="none" baseline="0">
                    <a:solidFill>
                      <a:srgbClr val="000000"/>
                    </a:solidFill>
                  </a:rPr>
                  <a:t>Sources et séries: voir piketty.pse.ens.fr/capital21c </a:t>
                </a:r>
              </a:p>
            </c:rich>
          </c:tx>
          <c:layout>
            <c:manualLayout>
              <c:xMode val="factor"/>
              <c:yMode val="factor"/>
              <c:x val="0.002"/>
              <c:y val="0.001"/>
            </c:manualLayout>
          </c:layout>
          <c:overlay val="0"/>
          <c:spPr>
            <a:noFill/>
            <a:ln>
              <a:noFill/>
            </a:ln>
          </c:spPr>
        </c:title>
        <c:majorGridlines>
          <c:spPr>
            <a:ln w="12700">
              <a:solidFill>
                <a:srgbClr val="000000"/>
              </a:solidFill>
              <a:prstDash val="sysDot"/>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17462399"/>
        <c:crossesAt val="0"/>
        <c:auto val="1"/>
        <c:lblOffset val="100"/>
        <c:tickLblSkip val="1"/>
        <c:noMultiLvlLbl val="0"/>
      </c:catAx>
      <c:valAx>
        <c:axId val="17462399"/>
        <c:scaling>
          <c:orientation val="minMax"/>
          <c:max val="1"/>
          <c:min val="0"/>
        </c:scaling>
        <c:axPos val="l"/>
        <c:majorGridlines>
          <c:spPr>
            <a:ln w="12700">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61592590"/>
        <c:crossesAt val="1"/>
        <c:crossBetween val="midCat"/>
        <c:dispUnits/>
        <c:majorUnit val="0.1"/>
        <c:minorUnit val="0.1"/>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S1.2. La répartition de la population mondiale 0-2012</a:t>
            </a:r>
          </a:p>
        </c:rich>
      </c:tx>
      <c:layout>
        <c:manualLayout>
          <c:xMode val="factor"/>
          <c:yMode val="factor"/>
          <c:x val="0.01175"/>
          <c:y val="-0.004"/>
        </c:manualLayout>
      </c:layout>
      <c:spPr>
        <a:noFill/>
        <a:ln>
          <a:noFill/>
        </a:ln>
      </c:spPr>
    </c:title>
    <c:plotArea>
      <c:layout>
        <c:manualLayout>
          <c:xMode val="edge"/>
          <c:yMode val="edge"/>
          <c:x val="0.0385"/>
          <c:y val="0.063"/>
          <c:w val="0.94675"/>
          <c:h val="0.862"/>
        </c:manualLayout>
      </c:layout>
      <c:areaChart>
        <c:grouping val="stacked"/>
        <c:varyColors val="0"/>
        <c:ser>
          <c:idx val="1"/>
          <c:order val="0"/>
          <c:tx>
            <c:v>Europe</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Ref>
              <c:f>'TS1.2'!$A$8:$A$18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'TS1.2'!$C$8:$C$18</c:f>
              <c:numCache>
                <c:ptCount val="11"/>
                <c:pt idx="0">
                  <c:v>0.14680879691681836</c:v>
                </c:pt>
                <c:pt idx="1">
                  <c:v>0.14275621496361174</c:v>
                </c:pt>
                <c:pt idx="2">
                  <c:v>0.19464514871071006</c:v>
                </c:pt>
                <c:pt idx="3">
                  <c:v>0.20395011108442296</c:v>
                </c:pt>
                <c:pt idx="4">
                  <c:v>0.20788926660678309</c:v>
                </c:pt>
                <c:pt idx="5">
                  <c:v>0.24870166519528852</c:v>
                </c:pt>
                <c:pt idx="6">
                  <c:v>0.2647989284929628</c:v>
                </c:pt>
                <c:pt idx="7">
                  <c:v>0.21662583180107628</c:v>
                </c:pt>
                <c:pt idx="8">
                  <c:v>0.17833329838060089</c:v>
                </c:pt>
                <c:pt idx="9">
                  <c:v>0.13577825223010767</c:v>
                </c:pt>
                <c:pt idx="10">
                  <c:v>0.10495763609005229</c:v>
                </c:pt>
              </c:numCache>
            </c:numRef>
          </c:val>
        </c:ser>
        <c:ser>
          <c:idx val="0"/>
          <c:order val="1"/>
          <c:tx>
            <c:v>Amérique</c:v>
          </c:tx>
          <c:spPr>
            <a:solidFill>
              <a:srgbClr val="808080"/>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'TS1.2'!$D$8:$D$18</c:f>
              <c:numCache>
                <c:ptCount val="11"/>
                <c:pt idx="0">
                  <c:v>0.028164024444247624</c:v>
                </c:pt>
                <c:pt idx="1">
                  <c:v>0.04810533797179516</c:v>
                </c:pt>
                <c:pt idx="2">
                  <c:v>0.045047305372832025</c:v>
                </c:pt>
                <c:pt idx="3">
                  <c:v>0.021955624782515042</c:v>
                </c:pt>
                <c:pt idx="4">
                  <c:v>0.031091206094466355</c:v>
                </c:pt>
                <c:pt idx="5">
                  <c:v>0.06617549298804151</c:v>
                </c:pt>
                <c:pt idx="6">
                  <c:v>0.10390209901553032</c:v>
                </c:pt>
                <c:pt idx="7">
                  <c:v>0.13124020071076498</c:v>
                </c:pt>
                <c:pt idx="8">
                  <c:v>0.13873724867373405</c:v>
                </c:pt>
                <c:pt idx="9">
                  <c:v>0.1364747859402296</c:v>
                </c:pt>
                <c:pt idx="10">
                  <c:v>0.13524538692894522</c:v>
                </c:pt>
              </c:numCache>
            </c:numRef>
          </c:val>
        </c:ser>
        <c:ser>
          <c:idx val="3"/>
          <c:order val="2"/>
          <c:tx>
            <c:v>Afrique</c:v>
          </c:tx>
          <c:spPr>
            <a:solidFill>
              <a:srgbClr val="FFFFFF"/>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'TS1.2'!$E$8:$E$18</c:f>
              <c:numCache>
                <c:ptCount val="11"/>
                <c:pt idx="0">
                  <c:v>0.07528119741386945</c:v>
                </c:pt>
                <c:pt idx="1">
                  <c:v>0.12082444918265814</c:v>
                </c:pt>
                <c:pt idx="2">
                  <c:v>0.10631164067988357</c:v>
                </c:pt>
                <c:pt idx="3">
                  <c:v>0.10121128767668065</c:v>
                </c:pt>
                <c:pt idx="4">
                  <c:v>0.07126373427555363</c:v>
                </c:pt>
                <c:pt idx="5">
                  <c:v>0.07091300931538952</c:v>
                </c:pt>
                <c:pt idx="6">
                  <c:v>0.06954949073083354</c:v>
                </c:pt>
                <c:pt idx="7">
                  <c:v>0.09016719231057424</c:v>
                </c:pt>
                <c:pt idx="8">
                  <c:v>0.09912814181584118</c:v>
                </c:pt>
                <c:pt idx="9">
                  <c:v>0.11972032970654804</c:v>
                </c:pt>
                <c:pt idx="10">
                  <c:v>0.15174073095864968</c:v>
                </c:pt>
              </c:numCache>
            </c:numRef>
          </c:val>
        </c:ser>
        <c:ser>
          <c:idx val="2"/>
          <c:order val="3"/>
          <c:tx>
            <c:v>Asie</c:v>
          </c:tx>
          <c:spPr>
            <a:solidFill>
              <a:srgbClr val="C0C0C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'TS1.2'!$F$8:$F$18</c:f>
              <c:numCache>
                <c:ptCount val="11"/>
                <c:pt idx="0">
                  <c:v>0.7497459812250645</c:v>
                </c:pt>
                <c:pt idx="1">
                  <c:v>0.688313997881935</c:v>
                </c:pt>
                <c:pt idx="2">
                  <c:v>0.6539959052365744</c:v>
                </c:pt>
                <c:pt idx="3">
                  <c:v>0.6728829764563815</c:v>
                </c:pt>
                <c:pt idx="4">
                  <c:v>0.6897557930231968</c:v>
                </c:pt>
                <c:pt idx="5">
                  <c:v>0.6142098325012805</c:v>
                </c:pt>
                <c:pt idx="6">
                  <c:v>0.5617494817606734</c:v>
                </c:pt>
                <c:pt idx="7">
                  <c:v>0.5619667751775843</c:v>
                </c:pt>
                <c:pt idx="8">
                  <c:v>0.5838013111298237</c:v>
                </c:pt>
                <c:pt idx="9">
                  <c:v>0.6080266321231146</c:v>
                </c:pt>
                <c:pt idx="10">
                  <c:v>0.6080562460223528</c:v>
                </c:pt>
              </c:numCache>
            </c:numRef>
          </c:val>
        </c:ser>
        <c:axId val="22943864"/>
        <c:axId val="5168185"/>
      </c:areaChart>
      <c:catAx>
        <c:axId val="22943864"/>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l'Europe rassemblait 26% de la population mondiale en 1913, contre 10% en 2012.</a:t>
                </a:r>
                <a:r>
                  <a:rPr lang="en-US" cap="none" sz="1400" b="0" i="0" u="none" baseline="0">
                    <a:solidFill>
                      <a:srgbClr val="000000"/>
                    </a:solidFill>
                    <a:latin typeface="Arial"/>
                    <a:ea typeface="Arial"/>
                    <a:cs typeface="Arial"/>
                  </a:rPr>
                  <a:t>
</a:t>
                </a:r>
                <a:r>
                  <a:rPr lang="en-US" cap="none" sz="1000" b="0" i="0" u="none" baseline="0">
                    <a:solidFill>
                      <a:srgbClr val="000000"/>
                    </a:solidFill>
                  </a:rPr>
                  <a:t>Sources et séries: voir piketty.pse.ens.fr/capital21c. </a:t>
                </a:r>
              </a:p>
            </c:rich>
          </c:tx>
          <c:layout>
            <c:manualLayout>
              <c:xMode val="factor"/>
              <c:yMode val="factor"/>
              <c:x val="0.002"/>
              <c:y val="0.0035"/>
            </c:manualLayout>
          </c:layout>
          <c:overlay val="0"/>
          <c:spPr>
            <a:noFill/>
            <a:ln>
              <a:noFill/>
            </a:ln>
          </c:spPr>
        </c:title>
        <c:majorGridlines>
          <c:spPr>
            <a:ln w="12700">
              <a:solidFill>
                <a:srgbClr val="000000"/>
              </a:solidFill>
              <a:prstDash val="sysDot"/>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5168185"/>
        <c:crossesAt val="0"/>
        <c:auto val="1"/>
        <c:lblOffset val="100"/>
        <c:tickLblSkip val="1"/>
        <c:noMultiLvlLbl val="0"/>
      </c:catAx>
      <c:valAx>
        <c:axId val="5168185"/>
        <c:scaling>
          <c:orientation val="minMax"/>
          <c:max val="1"/>
          <c:min val="0"/>
        </c:scaling>
        <c:axPos val="l"/>
        <c:majorGridlines>
          <c:spPr>
            <a:ln w="12700">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2943864"/>
        <c:crossesAt val="1"/>
        <c:crossBetween val="midCat"/>
        <c:dispUnits/>
        <c:majorUnit val="0.1"/>
        <c:minorUnit val="0.1"/>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S1.3. L'inégalité mondiale 0-2012: 
divergence puis convergence? </a:t>
            </a:r>
          </a:p>
        </c:rich>
      </c:tx>
      <c:layout>
        <c:manualLayout>
          <c:xMode val="factor"/>
          <c:yMode val="factor"/>
          <c:x val="-0.00625"/>
          <c:y val="-0.01925"/>
        </c:manualLayout>
      </c:layout>
      <c:spPr>
        <a:noFill/>
        <a:ln>
          <a:noFill/>
        </a:ln>
      </c:spPr>
    </c:title>
    <c:plotArea>
      <c:layout>
        <c:manualLayout>
          <c:xMode val="edge"/>
          <c:yMode val="edge"/>
          <c:x val="0.0245"/>
          <c:y val="0.0815"/>
          <c:w val="0.9665"/>
          <c:h val="0.84275"/>
        </c:manualLayout>
      </c:layout>
      <c:lineChart>
        <c:grouping val="standard"/>
        <c:varyColors val="0"/>
        <c:ser>
          <c:idx val="1"/>
          <c:order val="0"/>
          <c:tx>
            <c:v>Europe-Amérique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'TS1.3'!$A$8:$A$18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'TS1.3'!$G$8:$G$18</c:f>
              <c:numCache>
                <c:ptCount val="11"/>
                <c:pt idx="0">
                  <c:v>1.1340073788567258</c:v>
                </c:pt>
                <c:pt idx="1">
                  <c:v>0.9369679767536779</c:v>
                </c:pt>
                <c:pt idx="2">
                  <c:v>1.1610693081848964</c:v>
                </c:pt>
                <c:pt idx="3">
                  <c:v>1.4087721101784807</c:v>
                </c:pt>
                <c:pt idx="4">
                  <c:v>1.5251883889443005</c:v>
                </c:pt>
                <c:pt idx="5">
                  <c:v>1.8154988298377623</c:v>
                </c:pt>
                <c:pt idx="6">
                  <c:v>1.92401642593207</c:v>
                </c:pt>
                <c:pt idx="7">
                  <c:v>2.173076027485851</c:v>
                </c:pt>
                <c:pt idx="8">
                  <c:v>2.267401170551451</c:v>
                </c:pt>
                <c:pt idx="9">
                  <c:v>2.4590312378863186</c:v>
                </c:pt>
                <c:pt idx="10">
                  <c:v>2.2425959269101057</c:v>
                </c:pt>
              </c:numCache>
            </c:numRef>
          </c:val>
          <c:smooth val="0"/>
        </c:ser>
        <c:ser>
          <c:idx val="2"/>
          <c:order val="1"/>
          <c:tx>
            <c:v>Monde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FF"/>
              </a:solidFill>
              <a:ln>
                <a:solidFill>
                  <a:srgbClr val="000000"/>
                </a:solidFill>
              </a:ln>
            </c:spPr>
          </c:marker>
          <c:cat>
            <c:numRef>
              <c:f>'TS1.3'!$A$8:$A$18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'TS1.3'!$B$8:$B$18</c:f>
              <c:numCache>
                <c:ptCount val="11"/>
                <c:pt idx="0">
                  <c:v>1</c:v>
                </c:pt>
                <c:pt idx="1">
                  <c:v>1</c:v>
                </c:pt>
                <c:pt idx="2">
                  <c:v>1</c:v>
                </c:pt>
                <c:pt idx="3">
                  <c:v>1</c:v>
                </c:pt>
                <c:pt idx="4">
                  <c:v>1</c:v>
                </c:pt>
                <c:pt idx="5">
                  <c:v>1</c:v>
                </c:pt>
                <c:pt idx="6">
                  <c:v>1</c:v>
                </c:pt>
                <c:pt idx="7">
                  <c:v>1</c:v>
                </c:pt>
                <c:pt idx="8">
                  <c:v>1</c:v>
                </c:pt>
                <c:pt idx="9">
                  <c:v>1</c:v>
                </c:pt>
                <c:pt idx="10">
                  <c:v>1</c:v>
                </c:pt>
              </c:numCache>
            </c:numRef>
          </c:val>
          <c:smooth val="0"/>
        </c:ser>
        <c:ser>
          <c:idx val="0"/>
          <c:order val="2"/>
          <c:tx>
            <c:v>Asie-Afrique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C0C0C0"/>
              </a:solidFill>
              <a:ln>
                <a:solidFill>
                  <a:srgbClr val="000000"/>
                </a:solidFill>
              </a:ln>
            </c:spPr>
          </c:marker>
          <c:cat>
            <c:numRef>
              <c:f>'TS1.3'!$A$8:$A$18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'TS1.3'!$H$8:$H$18</c:f>
              <c:numCache>
                <c:ptCount val="11"/>
                <c:pt idx="0">
                  <c:v>0.9715795433546264</c:v>
                </c:pt>
                <c:pt idx="1">
                  <c:v>1.014868147577337</c:v>
                </c:pt>
                <c:pt idx="2">
                  <c:v>0.94922173538362</c:v>
                </c:pt>
                <c:pt idx="3">
                  <c:v>0.8807070809972085</c:v>
                </c:pt>
                <c:pt idx="4">
                  <c:v>0.8350768082224973</c:v>
                </c:pt>
                <c:pt idx="5">
                  <c:v>0.6252030462737702</c:v>
                </c:pt>
                <c:pt idx="6">
                  <c:v>0.4603415805805652</c:v>
                </c:pt>
                <c:pt idx="7">
                  <c:v>0.3742492741360474</c:v>
                </c:pt>
                <c:pt idx="8">
                  <c:v>0.411570871997484</c:v>
                </c:pt>
                <c:pt idx="9">
                  <c:v>0.4541706003123741</c:v>
                </c:pt>
                <c:pt idx="10">
                  <c:v>0.6071644043374979</c:v>
                </c:pt>
              </c:numCache>
            </c:numRef>
          </c:val>
          <c:smooth val="0"/>
        </c:ser>
        <c:marker val="1"/>
        <c:axId val="46513666"/>
        <c:axId val="15969811"/>
      </c:lineChart>
      <c:catAx>
        <c:axId val="46513666"/>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 PIB par habitant en Asie-Afrique est passé de 37% de la moyenne mondiale 
</a:t>
                </a:r>
                <a:r>
                  <a:rPr lang="en-US" cap="none" sz="1200" b="0" i="0" u="none" baseline="0">
                    <a:solidFill>
                      <a:srgbClr val="000000"/>
                    </a:solidFill>
                    <a:latin typeface="Arial"/>
                    <a:ea typeface="Arial"/>
                    <a:cs typeface="Arial"/>
                  </a:rPr>
                  <a:t>en 1950 à 61% en 2012. </a:t>
                </a:r>
                <a:r>
                  <a:rPr lang="en-US" cap="none" sz="1000" b="0" i="0" u="none" baseline="0">
                    <a:solidFill>
                      <a:srgbClr val="000000"/>
                    </a:solidFill>
                    <a:latin typeface="Arial"/>
                    <a:ea typeface="Arial"/>
                    <a:cs typeface="Arial"/>
                  </a:rPr>
                  <a:t>Sources et séries: voir piketty.pse.ens.fr/capital21c.</a:t>
                </a:r>
              </a:p>
            </c:rich>
          </c:tx>
          <c:layout>
            <c:manualLayout>
              <c:xMode val="factor"/>
              <c:yMode val="factor"/>
              <c:x val="0.00125"/>
              <c:y val="0.000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15969811"/>
        <c:crossesAt val="0"/>
        <c:auto val="1"/>
        <c:lblOffset val="100"/>
        <c:tickLblSkip val="1"/>
        <c:noMultiLvlLbl val="0"/>
      </c:catAx>
      <c:valAx>
        <c:axId val="15969811"/>
        <c:scaling>
          <c:orientation val="minMax"/>
          <c:max val="2.5"/>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PIB par habitant (en % de la moyenne mondiale)</a:t>
                </a:r>
              </a:p>
            </c:rich>
          </c:tx>
          <c:layout>
            <c:manualLayout>
              <c:xMode val="factor"/>
              <c:yMode val="factor"/>
              <c:x val="0.00025"/>
              <c:y val="-0.0027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6513666"/>
        <c:crossesAt val="1"/>
        <c:crossBetween val="midCat"/>
        <c:dispUnits/>
        <c:majorUnit val="0.25"/>
        <c:minorUnit val="0.25"/>
      </c:valAx>
      <c:spPr>
        <a:solidFill>
          <a:srgbClr val="FFFFFF"/>
        </a:solidFill>
        <a:ln w="3175">
          <a:noFill/>
        </a:ln>
      </c:spPr>
    </c:plotArea>
    <c:legend>
      <c:legendPos val="r"/>
      <c:layout>
        <c:manualLayout>
          <c:xMode val="edge"/>
          <c:yMode val="edge"/>
          <c:x val="0.557"/>
          <c:y val="0.3255"/>
          <c:w val="0.2265"/>
          <c:h val="0.154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S1.4a. Taux de change vs parité de pouvoir d'achat: euro/roupie </a:t>
            </a:r>
          </a:p>
        </c:rich>
      </c:tx>
      <c:layout>
        <c:manualLayout>
          <c:xMode val="factor"/>
          <c:yMode val="factor"/>
          <c:x val="0.01525"/>
          <c:y val="-0.01925"/>
        </c:manualLayout>
      </c:layout>
      <c:spPr>
        <a:noFill/>
        <a:ln>
          <a:noFill/>
        </a:ln>
      </c:spPr>
    </c:title>
    <c:plotArea>
      <c:layout>
        <c:manualLayout>
          <c:xMode val="edge"/>
          <c:yMode val="edge"/>
          <c:x val="0.05325"/>
          <c:y val="0.08475"/>
          <c:w val="0.936"/>
          <c:h val="0.861"/>
        </c:manualLayout>
      </c:layout>
      <c:lineChart>
        <c:grouping val="standard"/>
        <c:varyColors val="0"/>
        <c:ser>
          <c:idx val="0"/>
          <c:order val="0"/>
          <c:tx>
            <c:v>Taux de change euro/roupie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'TS1.7'!$F$8:$F$30</c:f>
              <c:numCache>
                <c:ptCount val="23"/>
                <c:pt idx="0">
                  <c:v>21.673975082581244</c:v>
                </c:pt>
                <c:pt idx="1">
                  <c:v>28.700776248746013</c:v>
                </c:pt>
                <c:pt idx="2">
                  <c:v>32.902077842559905</c:v>
                </c:pt>
                <c:pt idx="3">
                  <c:v>36.7157922431761</c:v>
                </c:pt>
                <c:pt idx="4">
                  <c:v>37.46845841723561</c:v>
                </c:pt>
                <c:pt idx="5">
                  <c:v>44.82066737422533</c:v>
                </c:pt>
                <c:pt idx="6">
                  <c:v>45.832311913538476</c:v>
                </c:pt>
                <c:pt idx="7">
                  <c:v>41.83548309698874</c:v>
                </c:pt>
                <c:pt idx="8">
                  <c:v>46.759615405255744</c:v>
                </c:pt>
                <c:pt idx="9">
                  <c:v>46.167611486422906</c:v>
                </c:pt>
                <c:pt idx="10">
                  <c:v>42.09093421779989</c:v>
                </c:pt>
                <c:pt idx="11">
                  <c:v>42.678439864818515</c:v>
                </c:pt>
                <c:pt idx="12">
                  <c:v>45.55652283029818</c:v>
                </c:pt>
                <c:pt idx="13">
                  <c:v>51.863133920368746</c:v>
                </c:pt>
                <c:pt idx="14">
                  <c:v>55.79054217652865</c:v>
                </c:pt>
                <c:pt idx="15">
                  <c:v>55.05830390157356</c:v>
                </c:pt>
                <c:pt idx="16">
                  <c:v>56.76473798236448</c:v>
                </c:pt>
                <c:pt idx="17">
                  <c:v>55.1034392772709</c:v>
                </c:pt>
                <c:pt idx="18">
                  <c:v>67.3726394941468</c:v>
                </c:pt>
                <c:pt idx="19">
                  <c:v>65.90833001084958</c:v>
                </c:pt>
                <c:pt idx="20">
                  <c:v>60.343677087679104</c:v>
                </c:pt>
                <c:pt idx="21">
                  <c:v>66.617247395236</c:v>
                </c:pt>
                <c:pt idx="22">
                  <c:v>67.60000000000001</c:v>
                </c:pt>
              </c:numCache>
            </c:numRef>
          </c:val>
          <c:smooth val="0"/>
        </c:ser>
        <c:ser>
          <c:idx val="1"/>
          <c:order val="1"/>
          <c:tx>
            <c:v>Parité de pouvoir d'achat euro/roupie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'TS1.7'!$G$8:$G$30</c:f>
              <c:numCache>
                <c:ptCount val="23"/>
                <c:pt idx="0">
                  <c:v>7.726701011151029</c:v>
                </c:pt>
                <c:pt idx="1">
                  <c:v>8.555707096770055</c:v>
                </c:pt>
                <c:pt idx="2">
                  <c:v>9.014453256086972</c:v>
                </c:pt>
                <c:pt idx="3">
                  <c:v>9.62727698352936</c:v>
                </c:pt>
                <c:pt idx="4">
                  <c:v>10.40576981838768</c:v>
                </c:pt>
                <c:pt idx="5">
                  <c:v>11.140449468588898</c:v>
                </c:pt>
                <c:pt idx="6">
                  <c:v>11.881210620719678</c:v>
                </c:pt>
                <c:pt idx="7">
                  <c:v>12.527734068898988</c:v>
                </c:pt>
                <c:pt idx="8">
                  <c:v>13.401562568766257</c:v>
                </c:pt>
                <c:pt idx="9">
                  <c:v>13.723806286455154</c:v>
                </c:pt>
                <c:pt idx="10">
                  <c:v>14.138568235851627</c:v>
                </c:pt>
                <c:pt idx="11">
                  <c:v>14.503978980569329</c:v>
                </c:pt>
                <c:pt idx="12">
                  <c:v>15.025246792611773</c:v>
                </c:pt>
                <c:pt idx="13">
                  <c:v>15.20771133226888</c:v>
                </c:pt>
                <c:pt idx="14">
                  <c:v>15.842244681436174</c:v>
                </c:pt>
                <c:pt idx="15">
                  <c:v>16.403832094435653</c:v>
                </c:pt>
                <c:pt idx="16">
                  <c:v>17.408217548520586</c:v>
                </c:pt>
                <c:pt idx="17">
                  <c:v>18.06777785626442</c:v>
                </c:pt>
                <c:pt idx="18">
                  <c:v>19.54407139318313</c:v>
                </c:pt>
                <c:pt idx="19">
                  <c:v>20.742846017403927</c:v>
                </c:pt>
                <c:pt idx="20">
                  <c:v>22.127662451621934</c:v>
                </c:pt>
                <c:pt idx="21">
                  <c:v>23.39030731120324</c:v>
                </c:pt>
                <c:pt idx="22">
                  <c:v>24.599999999999998</c:v>
                </c:pt>
              </c:numCache>
            </c:numRef>
          </c:val>
          <c:smooth val="0"/>
        </c:ser>
        <c:marker val="1"/>
        <c:axId val="9510572"/>
        <c:axId val="18486285"/>
      </c:lineChart>
      <c:catAx>
        <c:axId val="9510572"/>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l'euro vaut environ 70 roupies d'après le taux de change courant, mais 25 en parité de pouvoir d'achat. Sources et séries: voir piketty.pse.ens.fr/capital21c.</a:t>
                </a:r>
              </a:p>
            </c:rich>
          </c:tx>
          <c:layout>
            <c:manualLayout>
              <c:xMode val="factor"/>
              <c:yMode val="factor"/>
              <c:x val="0.002"/>
              <c:y val="-0.006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18486285"/>
        <c:crossesAt val="0"/>
        <c:auto val="1"/>
        <c:lblOffset val="100"/>
        <c:tickLblSkip val="2"/>
        <c:noMultiLvlLbl val="0"/>
      </c:catAx>
      <c:valAx>
        <c:axId val="18486285"/>
        <c:scaling>
          <c:orientation val="minMax"/>
          <c:max val="70"/>
          <c:min val="0"/>
        </c:scaling>
        <c:axPos val="l"/>
        <c:majorGridlines>
          <c:spPr>
            <a:ln w="3175">
              <a:solidFill>
                <a:srgbClr val="000000"/>
              </a:solidFill>
              <a:prstDash val="sysDot"/>
            </a:ln>
          </c:spPr>
        </c:majorGridlines>
        <c:delete val="0"/>
        <c:numFmt formatCode="[$Rs.-4009]\ #,##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9510572"/>
        <c:crossesAt val="1"/>
        <c:crossBetween val="midCat"/>
        <c:dispUnits/>
        <c:majorUnit val="10"/>
        <c:minorUnit val="10"/>
      </c:valAx>
      <c:spPr>
        <a:solidFill>
          <a:srgbClr val="FFFFFF"/>
        </a:solidFill>
        <a:ln w="3175">
          <a:noFill/>
        </a:ln>
      </c:spPr>
    </c:plotArea>
    <c:legend>
      <c:legendPos val="r"/>
      <c:layout>
        <c:manualLayout>
          <c:xMode val="edge"/>
          <c:yMode val="edge"/>
          <c:x val="0.32425"/>
          <c:y val="0.457"/>
          <c:w val="0.406"/>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87401575" right="0.787401575" top="0.984251969" bottom="0.984251969"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0.2365</cdr:x>
      <cdr:y>0.1845</cdr:y>
    </cdr:from>
    <cdr:to>
      <cdr:x>0.337</cdr:x>
      <cdr:y>0.23075</cdr:y>
    </cdr:to>
    <cdr:sp>
      <cdr:nvSpPr>
        <cdr:cNvPr id="1" name="Rectangle 1"/>
        <cdr:cNvSpPr>
          <a:spLocks/>
        </cdr:cNvSpPr>
      </cdr:nvSpPr>
      <cdr:spPr>
        <a:xfrm>
          <a:off x="2028825" y="1038225"/>
          <a:ext cx="866775" cy="2667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Asie</a:t>
          </a:r>
        </a:p>
      </cdr:txBody>
    </cdr:sp>
  </cdr:relSizeAnchor>
  <cdr:relSizeAnchor xmlns:cdr="http://schemas.openxmlformats.org/drawingml/2006/chartDrawing">
    <cdr:from>
      <cdr:x>0.42725</cdr:x>
      <cdr:y>0.69475</cdr:y>
    </cdr:from>
    <cdr:to>
      <cdr:x>0.5355</cdr:x>
      <cdr:y>0.74425</cdr:y>
    </cdr:to>
    <cdr:sp>
      <cdr:nvSpPr>
        <cdr:cNvPr id="2" name="Rectangle 2"/>
        <cdr:cNvSpPr>
          <a:spLocks/>
        </cdr:cNvSpPr>
      </cdr:nvSpPr>
      <cdr:spPr>
        <a:xfrm>
          <a:off x="3667125" y="3943350"/>
          <a:ext cx="933450" cy="28575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Europe</a:t>
          </a:r>
        </a:p>
      </cdr:txBody>
    </cdr:sp>
  </cdr:relSizeAnchor>
  <cdr:relSizeAnchor xmlns:cdr="http://schemas.openxmlformats.org/drawingml/2006/chartDrawing">
    <cdr:from>
      <cdr:x>0.586</cdr:x>
      <cdr:y>0.36875</cdr:y>
    </cdr:from>
    <cdr:to>
      <cdr:x>0.711</cdr:x>
      <cdr:y>0.41975</cdr:y>
    </cdr:to>
    <cdr:sp>
      <cdr:nvSpPr>
        <cdr:cNvPr id="3" name="Rectangle 3"/>
        <cdr:cNvSpPr>
          <a:spLocks/>
        </cdr:cNvSpPr>
      </cdr:nvSpPr>
      <cdr:spPr>
        <a:xfrm>
          <a:off x="5029200" y="2085975"/>
          <a:ext cx="1076325" cy="28575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Amérique</a:t>
          </a:r>
        </a:p>
      </cdr:txBody>
    </cdr:sp>
  </cdr:relSizeAnchor>
  <cdr:relSizeAnchor xmlns:cdr="http://schemas.openxmlformats.org/drawingml/2006/chartDrawing">
    <cdr:from>
      <cdr:x>0.429</cdr:x>
      <cdr:y>0.26525</cdr:y>
    </cdr:from>
    <cdr:to>
      <cdr:x>0.538</cdr:x>
      <cdr:y>0.3045</cdr:y>
    </cdr:to>
    <cdr:sp>
      <cdr:nvSpPr>
        <cdr:cNvPr id="4" name="Rectangle 4"/>
        <cdr:cNvSpPr>
          <a:spLocks/>
        </cdr:cNvSpPr>
      </cdr:nvSpPr>
      <cdr:spPr>
        <a:xfrm>
          <a:off x="3676650" y="1504950"/>
          <a:ext cx="933450" cy="2190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Afrique</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0.28775</cdr:x>
      <cdr:y>0.299</cdr:y>
    </cdr:from>
    <cdr:to>
      <cdr:x>0.3895</cdr:x>
      <cdr:y>0.34325</cdr:y>
    </cdr:to>
    <cdr:sp>
      <cdr:nvSpPr>
        <cdr:cNvPr id="1" name="Rectangle 1"/>
        <cdr:cNvSpPr>
          <a:spLocks/>
        </cdr:cNvSpPr>
      </cdr:nvSpPr>
      <cdr:spPr>
        <a:xfrm>
          <a:off x="2466975" y="1695450"/>
          <a:ext cx="876300" cy="24765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Asie</a:t>
          </a:r>
        </a:p>
      </cdr:txBody>
    </cdr:sp>
  </cdr:relSizeAnchor>
  <cdr:relSizeAnchor xmlns:cdr="http://schemas.openxmlformats.org/drawingml/2006/chartDrawing">
    <cdr:from>
      <cdr:x>0.36225</cdr:x>
      <cdr:y>0.737</cdr:y>
    </cdr:from>
    <cdr:to>
      <cdr:x>0.469</cdr:x>
      <cdr:y>0.7835</cdr:y>
    </cdr:to>
    <cdr:sp>
      <cdr:nvSpPr>
        <cdr:cNvPr id="2" name="Rectangle 2"/>
        <cdr:cNvSpPr>
          <a:spLocks/>
        </cdr:cNvSpPr>
      </cdr:nvSpPr>
      <cdr:spPr>
        <a:xfrm>
          <a:off x="3105150" y="4181475"/>
          <a:ext cx="914400" cy="2667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Europe</a:t>
          </a:r>
        </a:p>
      </cdr:txBody>
    </cdr:sp>
  </cdr:relSizeAnchor>
  <cdr:relSizeAnchor xmlns:cdr="http://schemas.openxmlformats.org/drawingml/2006/chartDrawing">
    <cdr:from>
      <cdr:x>0.63925</cdr:x>
      <cdr:y>0.605</cdr:y>
    </cdr:from>
    <cdr:to>
      <cdr:x>0.763</cdr:x>
      <cdr:y>0.65375</cdr:y>
    </cdr:to>
    <cdr:sp>
      <cdr:nvSpPr>
        <cdr:cNvPr id="3" name="Rectangle 3"/>
        <cdr:cNvSpPr>
          <a:spLocks/>
        </cdr:cNvSpPr>
      </cdr:nvSpPr>
      <cdr:spPr>
        <a:xfrm>
          <a:off x="5486400" y="3429000"/>
          <a:ext cx="1066800" cy="27622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Amérique</a:t>
          </a:r>
        </a:p>
      </cdr:txBody>
    </cdr:sp>
  </cdr:relSizeAnchor>
  <cdr:relSizeAnchor xmlns:cdr="http://schemas.openxmlformats.org/drawingml/2006/chartDrawing">
    <cdr:from>
      <cdr:x>0.53775</cdr:x>
      <cdr:y>0.5295</cdr:y>
    </cdr:from>
    <cdr:to>
      <cdr:x>0.6445</cdr:x>
      <cdr:y>0.569</cdr:y>
    </cdr:to>
    <cdr:sp>
      <cdr:nvSpPr>
        <cdr:cNvPr id="4" name="Rectangle 4"/>
        <cdr:cNvSpPr>
          <a:spLocks/>
        </cdr:cNvSpPr>
      </cdr:nvSpPr>
      <cdr:spPr>
        <a:xfrm>
          <a:off x="4619625" y="3000375"/>
          <a:ext cx="914400" cy="2286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Afrique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0.285</cdr:y>
    </cdr:from>
    <cdr:to>
      <cdr:x>0.3945</cdr:x>
      <cdr:y>0.33025</cdr:y>
    </cdr:to>
    <cdr:sp>
      <cdr:nvSpPr>
        <cdr:cNvPr id="1" name="Rectangle 1"/>
        <cdr:cNvSpPr>
          <a:spLocks/>
        </cdr:cNvSpPr>
      </cdr:nvSpPr>
      <cdr:spPr>
        <a:xfrm>
          <a:off x="2505075" y="1609725"/>
          <a:ext cx="876300" cy="2571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Asie</a:t>
          </a:r>
        </a:p>
      </cdr:txBody>
    </cdr:sp>
  </cdr:relSizeAnchor>
  <cdr:relSizeAnchor xmlns:cdr="http://schemas.openxmlformats.org/drawingml/2006/chartDrawing">
    <cdr:from>
      <cdr:x>0.36825</cdr:x>
      <cdr:y>0.73175</cdr:y>
    </cdr:from>
    <cdr:to>
      <cdr:x>0.4755</cdr:x>
      <cdr:y>0.78325</cdr:y>
    </cdr:to>
    <cdr:sp>
      <cdr:nvSpPr>
        <cdr:cNvPr id="2" name="Rectangle 2"/>
        <cdr:cNvSpPr>
          <a:spLocks/>
        </cdr:cNvSpPr>
      </cdr:nvSpPr>
      <cdr:spPr>
        <a:xfrm>
          <a:off x="3162300" y="4152900"/>
          <a:ext cx="923925" cy="2952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Europe</a:t>
          </a:r>
        </a:p>
      </cdr:txBody>
    </cdr:sp>
  </cdr:relSizeAnchor>
  <cdr:relSizeAnchor xmlns:cdr="http://schemas.openxmlformats.org/drawingml/2006/chartDrawing">
    <cdr:from>
      <cdr:x>0.62575</cdr:x>
      <cdr:y>0.6235</cdr:y>
    </cdr:from>
    <cdr:to>
      <cdr:x>0.749</cdr:x>
      <cdr:y>0.67125</cdr:y>
    </cdr:to>
    <cdr:sp>
      <cdr:nvSpPr>
        <cdr:cNvPr id="3" name="Rectangle 3"/>
        <cdr:cNvSpPr>
          <a:spLocks/>
        </cdr:cNvSpPr>
      </cdr:nvSpPr>
      <cdr:spPr>
        <a:xfrm>
          <a:off x="5372100" y="3533775"/>
          <a:ext cx="1057275" cy="2667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Amérique</a:t>
          </a:r>
        </a:p>
      </cdr:txBody>
    </cdr:sp>
  </cdr:relSizeAnchor>
  <cdr:relSizeAnchor xmlns:cdr="http://schemas.openxmlformats.org/drawingml/2006/chartDrawing">
    <cdr:from>
      <cdr:x>0.54475</cdr:x>
      <cdr:y>0.52</cdr:y>
    </cdr:from>
    <cdr:to>
      <cdr:x>0.652</cdr:x>
      <cdr:y>0.5615</cdr:y>
    </cdr:to>
    <cdr:sp>
      <cdr:nvSpPr>
        <cdr:cNvPr id="4" name="Rectangle 4"/>
        <cdr:cNvSpPr>
          <a:spLocks/>
        </cdr:cNvSpPr>
      </cdr:nvSpPr>
      <cdr:spPr>
        <a:xfrm>
          <a:off x="4676775" y="2943225"/>
          <a:ext cx="923925" cy="23812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Afrique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7245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cdr:x>
      <cdr:y>0.26</cdr:y>
    </cdr:from>
    <cdr:to>
      <cdr:x>0.3885</cdr:x>
      <cdr:y>0.305</cdr:y>
    </cdr:to>
    <cdr:sp>
      <cdr:nvSpPr>
        <cdr:cNvPr id="1" name="Rectangle 1"/>
        <cdr:cNvSpPr>
          <a:spLocks/>
        </cdr:cNvSpPr>
      </cdr:nvSpPr>
      <cdr:spPr>
        <a:xfrm>
          <a:off x="2457450" y="1466850"/>
          <a:ext cx="876300" cy="2571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Asie</a:t>
          </a:r>
        </a:p>
      </cdr:txBody>
    </cdr:sp>
  </cdr:relSizeAnchor>
  <cdr:relSizeAnchor xmlns:cdr="http://schemas.openxmlformats.org/drawingml/2006/chartDrawing">
    <cdr:from>
      <cdr:x>0.552</cdr:x>
      <cdr:y>0.698</cdr:y>
    </cdr:from>
    <cdr:to>
      <cdr:x>0.65875</cdr:x>
      <cdr:y>0.74475</cdr:y>
    </cdr:to>
    <cdr:sp>
      <cdr:nvSpPr>
        <cdr:cNvPr id="2" name="Rectangle 2"/>
        <cdr:cNvSpPr>
          <a:spLocks/>
        </cdr:cNvSpPr>
      </cdr:nvSpPr>
      <cdr:spPr>
        <a:xfrm>
          <a:off x="4733925" y="3962400"/>
          <a:ext cx="914400" cy="2667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Europe</a:t>
          </a:r>
        </a:p>
      </cdr:txBody>
    </cdr:sp>
  </cdr:relSizeAnchor>
  <cdr:relSizeAnchor xmlns:cdr="http://schemas.openxmlformats.org/drawingml/2006/chartDrawing">
    <cdr:from>
      <cdr:x>0.685</cdr:x>
      <cdr:y>0.40425</cdr:y>
    </cdr:from>
    <cdr:to>
      <cdr:x>0.80875</cdr:x>
      <cdr:y>0.45375</cdr:y>
    </cdr:to>
    <cdr:sp>
      <cdr:nvSpPr>
        <cdr:cNvPr id="3" name="Rectangle 3"/>
        <cdr:cNvSpPr>
          <a:spLocks/>
        </cdr:cNvSpPr>
      </cdr:nvSpPr>
      <cdr:spPr>
        <a:xfrm>
          <a:off x="5876925" y="2286000"/>
          <a:ext cx="1066800" cy="28575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Amérique</a:t>
          </a:r>
        </a:p>
      </cdr:txBody>
    </cdr:sp>
  </cdr:relSizeAnchor>
  <cdr:relSizeAnchor xmlns:cdr="http://schemas.openxmlformats.org/drawingml/2006/chartDrawing">
    <cdr:from>
      <cdr:x>0.28775</cdr:x>
      <cdr:y>0.56975</cdr:y>
    </cdr:from>
    <cdr:to>
      <cdr:x>0.39525</cdr:x>
      <cdr:y>0.60875</cdr:y>
    </cdr:to>
    <cdr:sp>
      <cdr:nvSpPr>
        <cdr:cNvPr id="4" name="Rectangle 4"/>
        <cdr:cNvSpPr>
          <a:spLocks/>
        </cdr:cNvSpPr>
      </cdr:nvSpPr>
      <cdr:spPr>
        <a:xfrm>
          <a:off x="2466975" y="3228975"/>
          <a:ext cx="923925" cy="2190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Afrique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se-srv-01\t.piketty$\Successions2000s\PaperLongRunInheritance\PaperSept2010(RevQJE)\RevWPVersion(Sept2010)\AppendixEstateTaxData\VariousDMTGComputations\AggregateEstateTaxSer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e-srv-01\t.piketty$\Successions2000s\PaperLongRunInheritance\PaperSept2010(RevQJE)\RevWPVersion(Sept2010)\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e-srv-01\t.piketty$\piketty\Successions2000s\PaperLongRunInheritance\PaperApril2010\AppendixEstateTaxData\VariousDMTGComputations\AggregateEstateTaxSeri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Successions2000s\PaperLongRunInheritance\PaperSept2010(RevQJE)\RevWPVersion(Sept2010)\AppendixDemoData\OldComputations1900205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t.piketty\Dropbox\WorldWealth\Work\Capital%20Accumulation%20in%20Rich%20Countries\U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 val="ReadMe"/>
      <sheetName val="IntegratedAccounts01-10"/>
      <sheetName val="TotalEconomy01-10"/>
      <sheetName val="NonFinCorp01-10"/>
      <sheetName val="FinCorp01-10"/>
      <sheetName val="Gov01-10"/>
      <sheetName val="Households01-10"/>
      <sheetName val="NPISH01-10"/>
      <sheetName val="GDPExpenditure94-10"/>
      <sheetName val="Deflators(ChainedLinked)94-10"/>
      <sheetName val="Deflators(FixedBase)94-10"/>
      <sheetName val="Distribution01-10"/>
      <sheetName val="GDPbyActivity05-10"/>
      <sheetName val="GDPbyActivity01-04"/>
      <sheetName val="Feuil1"/>
      <sheetName val="Index"/>
      <sheetName val="Read Me"/>
      <sheetName val="GDP"/>
      <sheetName val="C"/>
      <sheetName val="Documentatio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TableUS1"/>
      <sheetName val="TableUS2"/>
      <sheetName val="TableUS3"/>
      <sheetName val="TableUS4a"/>
      <sheetName val="TableUS4b"/>
      <sheetName val="TableUS4c"/>
      <sheetName val="TableUS4d"/>
      <sheetName val="TableUS4e"/>
      <sheetName val="TableUS4f"/>
      <sheetName val="TableUS4g"/>
      <sheetName val="TableUS5a"/>
      <sheetName val="TableUS5b"/>
      <sheetName val="TableUS6a"/>
      <sheetName val="TableUS6b"/>
      <sheetName val="TableUS6c"/>
      <sheetName val="TableUS6d"/>
      <sheetName val="TableUS7a"/>
      <sheetName val="TableUS9z"/>
      <sheetName val="TableUS9zz"/>
      <sheetName val="TableUS9"/>
      <sheetName val="TableUS10"/>
      <sheetName val="TableUS11"/>
      <sheetName val="TableUS12"/>
      <sheetName val="TableUS12b"/>
      <sheetName val="TableUS12c"/>
      <sheetName val="TableUS13"/>
      <sheetName val="TableUS14a"/>
      <sheetName val="TableUS14b"/>
      <sheetName val="TableUS14c"/>
      <sheetName val="TableUS14d"/>
      <sheetName val="TableUS14e"/>
      <sheetName val="TableUS14f"/>
      <sheetName val="TableUS14g"/>
      <sheetName val="TableUS14h"/>
      <sheetName val="TableUS14i"/>
      <sheetName val="TableUS14j"/>
      <sheetName val="TableUS14k"/>
      <sheetName val="TableUS14l"/>
      <sheetName val="TableUS14m"/>
      <sheetName val="TableUS14n"/>
      <sheetName val="TableUS14o"/>
      <sheetName val="TableUS14p"/>
      <sheetName val="TableUS14q"/>
      <sheetName val="TableUS14r"/>
      <sheetName val="TableUS14s"/>
      <sheetName val="TableUS14t"/>
      <sheetName val="TableUS14u"/>
      <sheetName val="TableUS14v"/>
      <sheetName val="TableUS15a"/>
      <sheetName val="TableUS15b"/>
      <sheetName val="TableUS16"/>
      <sheetName val="TableUS17"/>
      <sheetName val="DataUS1"/>
      <sheetName val="DataUS2"/>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2">
      <selection activeCell="A1" sqref="A1"/>
    </sheetView>
  </sheetViews>
  <sheetFormatPr defaultColWidth="11.421875" defaultRowHeight="12.75"/>
  <cols>
    <col min="1" max="1" width="33.00390625" style="1" customWidth="1"/>
    <col min="2" max="8" width="18.7109375" style="1" customWidth="1"/>
    <col min="9" max="9" width="10.7109375" style="1" customWidth="1"/>
    <col min="10" max="16384" width="11.421875" style="1" customWidth="1"/>
  </cols>
  <sheetData>
    <row r="1" ht="12.75">
      <c r="E1" s="23"/>
    </row>
    <row r="2" ht="13.5" thickBot="1"/>
    <row r="3" spans="1:9" ht="57" customHeight="1" thickBot="1" thickTop="1">
      <c r="A3" s="159" t="s">
        <v>66</v>
      </c>
      <c r="B3" s="160"/>
      <c r="C3" s="161"/>
      <c r="D3" s="161"/>
      <c r="E3" s="161"/>
      <c r="F3" s="161"/>
      <c r="G3" s="161"/>
      <c r="H3" s="162"/>
      <c r="I3" s="4"/>
    </row>
    <row r="4" spans="1:9" ht="27.75" customHeight="1" thickBot="1" thickTop="1">
      <c r="A4" s="30"/>
      <c r="B4" s="179" t="s">
        <v>11</v>
      </c>
      <c r="C4" s="172" t="s">
        <v>40</v>
      </c>
      <c r="D4" s="173"/>
      <c r="E4" s="174"/>
      <c r="F4" s="172" t="s">
        <v>12</v>
      </c>
      <c r="G4" s="173"/>
      <c r="H4" s="174"/>
      <c r="I4" s="4"/>
    </row>
    <row r="5" spans="1:9" ht="84.75" customHeight="1" thickBot="1" thickTop="1">
      <c r="A5" s="29"/>
      <c r="B5" s="180"/>
      <c r="C5" s="175" t="s">
        <v>39</v>
      </c>
      <c r="D5" s="58" t="s">
        <v>59</v>
      </c>
      <c r="E5" s="58" t="s">
        <v>58</v>
      </c>
      <c r="F5" s="175" t="s">
        <v>39</v>
      </c>
      <c r="G5" s="58" t="s">
        <v>59</v>
      </c>
      <c r="H5" s="58" t="s">
        <v>58</v>
      </c>
      <c r="I5" s="74"/>
    </row>
    <row r="6" spans="1:9" ht="19.5" customHeight="1" thickBot="1" thickTop="1">
      <c r="A6" s="29"/>
      <c r="B6" s="181"/>
      <c r="C6" s="176"/>
      <c r="D6" s="177" t="s">
        <v>57</v>
      </c>
      <c r="E6" s="178"/>
      <c r="F6" s="176"/>
      <c r="G6" s="177" t="s">
        <v>57</v>
      </c>
      <c r="H6" s="178"/>
      <c r="I6" s="74"/>
    </row>
    <row r="7" spans="1:9" ht="34.5" customHeight="1" thickBot="1" thickTop="1">
      <c r="A7" s="59" t="s">
        <v>10</v>
      </c>
      <c r="B7" s="87">
        <v>7050</v>
      </c>
      <c r="C7" s="88">
        <v>71200</v>
      </c>
      <c r="D7" s="89">
        <v>10090</v>
      </c>
      <c r="E7" s="89">
        <v>760</v>
      </c>
      <c r="F7" s="88">
        <v>56500</v>
      </c>
      <c r="G7" s="89">
        <v>8010</v>
      </c>
      <c r="H7" s="89">
        <v>600</v>
      </c>
      <c r="I7" s="74"/>
    </row>
    <row r="8" spans="1:9" ht="27.75" customHeight="1" thickTop="1">
      <c r="A8" s="37" t="s">
        <v>0</v>
      </c>
      <c r="B8" s="32">
        <v>740</v>
      </c>
      <c r="C8" s="38">
        <v>17800</v>
      </c>
      <c r="D8" s="39">
        <v>24030</v>
      </c>
      <c r="E8" s="39">
        <v>1800</v>
      </c>
      <c r="F8" s="38">
        <v>15900</v>
      </c>
      <c r="G8" s="39">
        <v>21460</v>
      </c>
      <c r="H8" s="39">
        <v>1610</v>
      </c>
      <c r="I8" s="74"/>
    </row>
    <row r="9" spans="1:9" ht="27.75" customHeight="1" thickBot="1">
      <c r="A9" s="30" t="s">
        <v>69</v>
      </c>
      <c r="B9" s="35">
        <v>540</v>
      </c>
      <c r="C9" s="33">
        <v>14700</v>
      </c>
      <c r="D9" s="36">
        <v>27260</v>
      </c>
      <c r="E9" s="36">
        <v>2040</v>
      </c>
      <c r="F9" s="33">
        <v>14100</v>
      </c>
      <c r="G9" s="36">
        <v>26180</v>
      </c>
      <c r="H9" s="36">
        <v>1960</v>
      </c>
      <c r="I9" s="74"/>
    </row>
    <row r="10" spans="1:9" ht="27.75" customHeight="1">
      <c r="A10" s="93" t="s">
        <v>74</v>
      </c>
      <c r="B10" s="94">
        <v>410</v>
      </c>
      <c r="C10" s="95">
        <v>12700</v>
      </c>
      <c r="D10" s="96">
        <v>30690</v>
      </c>
      <c r="E10" s="96">
        <v>2300</v>
      </c>
      <c r="F10" s="95">
        <v>12900</v>
      </c>
      <c r="G10" s="96">
        <v>31150</v>
      </c>
      <c r="H10" s="96">
        <v>2340</v>
      </c>
      <c r="I10" s="74"/>
    </row>
    <row r="11" spans="1:9" ht="27.75" customHeight="1" thickBot="1">
      <c r="A11" s="97" t="s">
        <v>73</v>
      </c>
      <c r="B11" s="98">
        <v>130</v>
      </c>
      <c r="C11" s="99">
        <v>2000</v>
      </c>
      <c r="D11" s="100">
        <v>15980</v>
      </c>
      <c r="E11" s="100">
        <v>1200</v>
      </c>
      <c r="F11" s="99">
        <v>1200</v>
      </c>
      <c r="G11" s="100">
        <v>9850</v>
      </c>
      <c r="H11" s="100">
        <v>740</v>
      </c>
      <c r="I11" s="74"/>
    </row>
    <row r="12" spans="1:9" ht="27.75" customHeight="1" thickBot="1">
      <c r="A12" s="30" t="s">
        <v>71</v>
      </c>
      <c r="B12" s="35">
        <v>200</v>
      </c>
      <c r="C12" s="33">
        <v>3100</v>
      </c>
      <c r="D12" s="36">
        <v>15360</v>
      </c>
      <c r="E12" s="36">
        <v>1150</v>
      </c>
      <c r="F12" s="33">
        <v>1800</v>
      </c>
      <c r="G12" s="36">
        <v>8780</v>
      </c>
      <c r="H12" s="36">
        <v>660</v>
      </c>
      <c r="I12" s="74"/>
    </row>
    <row r="13" spans="1:9" ht="27.75" customHeight="1" thickTop="1">
      <c r="A13" s="40" t="s">
        <v>1</v>
      </c>
      <c r="B13" s="34">
        <v>950</v>
      </c>
      <c r="C13" s="41">
        <v>20600</v>
      </c>
      <c r="D13" s="42">
        <v>21550</v>
      </c>
      <c r="E13" s="42">
        <v>1620</v>
      </c>
      <c r="F13" s="41">
        <v>18300</v>
      </c>
      <c r="G13" s="42">
        <v>19190</v>
      </c>
      <c r="H13" s="42">
        <v>1440</v>
      </c>
      <c r="I13" s="74"/>
    </row>
    <row r="14" spans="1:9" ht="27.75" customHeight="1">
      <c r="A14" s="30" t="s">
        <v>70</v>
      </c>
      <c r="B14" s="35">
        <v>350</v>
      </c>
      <c r="C14" s="33">
        <v>14300</v>
      </c>
      <c r="D14" s="36">
        <v>40660</v>
      </c>
      <c r="E14" s="36">
        <v>3050</v>
      </c>
      <c r="F14" s="33">
        <v>13400</v>
      </c>
      <c r="G14" s="36">
        <v>38320</v>
      </c>
      <c r="H14" s="36">
        <v>2870</v>
      </c>
      <c r="I14" s="74"/>
    </row>
    <row r="15" spans="1:9" ht="27.75" customHeight="1" thickBot="1">
      <c r="A15" s="30" t="s">
        <v>16</v>
      </c>
      <c r="B15" s="35">
        <v>600</v>
      </c>
      <c r="C15" s="33">
        <v>6300</v>
      </c>
      <c r="D15" s="36">
        <v>10430</v>
      </c>
      <c r="E15" s="36">
        <v>780</v>
      </c>
      <c r="F15" s="33">
        <v>4900</v>
      </c>
      <c r="G15" s="36">
        <v>8070</v>
      </c>
      <c r="H15" s="36">
        <v>610</v>
      </c>
      <c r="I15" s="74"/>
    </row>
    <row r="16" spans="1:9" ht="27.75" customHeight="1" thickTop="1">
      <c r="A16" s="40" t="s">
        <v>2</v>
      </c>
      <c r="B16" s="34">
        <v>1070</v>
      </c>
      <c r="C16" s="41">
        <v>2800</v>
      </c>
      <c r="D16" s="42">
        <v>2640</v>
      </c>
      <c r="E16" s="42">
        <v>200</v>
      </c>
      <c r="F16" s="41">
        <v>1600</v>
      </c>
      <c r="G16" s="42">
        <v>1460</v>
      </c>
      <c r="H16" s="42">
        <v>110</v>
      </c>
      <c r="I16" s="74"/>
    </row>
    <row r="17" spans="1:9" ht="27.75" customHeight="1">
      <c r="A17" s="30" t="s">
        <v>60</v>
      </c>
      <c r="B17" s="35">
        <v>170</v>
      </c>
      <c r="C17" s="33">
        <v>1000</v>
      </c>
      <c r="D17" s="36">
        <v>5740</v>
      </c>
      <c r="E17" s="36">
        <v>430</v>
      </c>
      <c r="F17" s="33">
        <v>500</v>
      </c>
      <c r="G17" s="36">
        <v>2830</v>
      </c>
      <c r="H17" s="36">
        <v>210</v>
      </c>
      <c r="I17" s="74"/>
    </row>
    <row r="18" spans="1:9" ht="27.75" customHeight="1" thickBot="1">
      <c r="A18" s="31" t="s">
        <v>68</v>
      </c>
      <c r="B18" s="84">
        <v>900</v>
      </c>
      <c r="C18" s="85">
        <v>1800</v>
      </c>
      <c r="D18" s="86">
        <v>2050</v>
      </c>
      <c r="E18" s="86">
        <v>150</v>
      </c>
      <c r="F18" s="85">
        <v>1100</v>
      </c>
      <c r="G18" s="86">
        <v>1200</v>
      </c>
      <c r="H18" s="86">
        <v>90</v>
      </c>
      <c r="I18" s="74"/>
    </row>
    <row r="19" spans="1:9" ht="27.75" customHeight="1" thickTop="1">
      <c r="A19" s="37" t="s">
        <v>3</v>
      </c>
      <c r="B19" s="32">
        <v>4290</v>
      </c>
      <c r="C19" s="38">
        <v>30000</v>
      </c>
      <c r="D19" s="39">
        <v>7000</v>
      </c>
      <c r="E19" s="39">
        <v>520</v>
      </c>
      <c r="F19" s="38">
        <v>20800</v>
      </c>
      <c r="G19" s="39">
        <v>4840</v>
      </c>
      <c r="H19" s="39">
        <v>360</v>
      </c>
      <c r="I19" s="74"/>
    </row>
    <row r="20" spans="1:9" ht="27.75" customHeight="1">
      <c r="A20" s="30" t="s">
        <v>13</v>
      </c>
      <c r="B20" s="35">
        <v>1350</v>
      </c>
      <c r="C20" s="33">
        <v>10400</v>
      </c>
      <c r="D20" s="36">
        <v>7670</v>
      </c>
      <c r="E20" s="36">
        <v>580</v>
      </c>
      <c r="F20" s="33">
        <v>6400</v>
      </c>
      <c r="G20" s="36">
        <v>4730</v>
      </c>
      <c r="H20" s="36">
        <v>360</v>
      </c>
      <c r="I20" s="74"/>
    </row>
    <row r="21" spans="1:9" ht="27.75" customHeight="1">
      <c r="A21" s="30" t="s">
        <v>15</v>
      </c>
      <c r="B21" s="35">
        <v>1260</v>
      </c>
      <c r="C21" s="33">
        <v>4000</v>
      </c>
      <c r="D21" s="36">
        <v>3200</v>
      </c>
      <c r="E21" s="36">
        <v>240</v>
      </c>
      <c r="F21" s="33">
        <v>1600</v>
      </c>
      <c r="G21" s="36">
        <v>1250</v>
      </c>
      <c r="H21" s="36">
        <v>90</v>
      </c>
      <c r="I21" s="74"/>
    </row>
    <row r="22" spans="1:9" ht="27.75" customHeight="1">
      <c r="A22" s="30" t="s">
        <v>14</v>
      </c>
      <c r="B22" s="35">
        <v>130</v>
      </c>
      <c r="C22" s="33">
        <v>3800</v>
      </c>
      <c r="D22" s="36">
        <v>30000</v>
      </c>
      <c r="E22" s="36">
        <v>2250</v>
      </c>
      <c r="F22" s="33">
        <v>4700</v>
      </c>
      <c r="G22" s="36">
        <v>37060</v>
      </c>
      <c r="H22" s="36">
        <v>2780</v>
      </c>
      <c r="I22" s="74"/>
    </row>
    <row r="23" spans="1:9" ht="27.75" customHeight="1" thickBot="1">
      <c r="A23" s="31" t="s">
        <v>62</v>
      </c>
      <c r="B23" s="84">
        <v>1550</v>
      </c>
      <c r="C23" s="85">
        <v>11800</v>
      </c>
      <c r="D23" s="86">
        <v>7620</v>
      </c>
      <c r="E23" s="86">
        <v>570</v>
      </c>
      <c r="F23" s="85">
        <v>8100</v>
      </c>
      <c r="G23" s="86">
        <v>5230</v>
      </c>
      <c r="H23" s="86">
        <v>390</v>
      </c>
      <c r="I23" s="74"/>
    </row>
    <row r="24" ht="27.75" customHeight="1" thickBot="1" thickTop="1"/>
    <row r="25" spans="1:8" ht="22.5" customHeight="1" thickTop="1">
      <c r="A25" s="163" t="s">
        <v>75</v>
      </c>
      <c r="B25" s="164"/>
      <c r="C25" s="164"/>
      <c r="D25" s="164"/>
      <c r="E25" s="164"/>
      <c r="F25" s="164"/>
      <c r="G25" s="164"/>
      <c r="H25" s="165"/>
    </row>
    <row r="26" spans="1:8" ht="22.5" customHeight="1">
      <c r="A26" s="166"/>
      <c r="B26" s="167"/>
      <c r="C26" s="167"/>
      <c r="D26" s="167"/>
      <c r="E26" s="167"/>
      <c r="F26" s="167"/>
      <c r="G26" s="167"/>
      <c r="H26" s="168"/>
    </row>
    <row r="27" spans="1:8" ht="22.5" customHeight="1" thickBot="1">
      <c r="A27" s="169"/>
      <c r="B27" s="170"/>
      <c r="C27" s="170"/>
      <c r="D27" s="170"/>
      <c r="E27" s="170"/>
      <c r="F27" s="170"/>
      <c r="G27" s="170"/>
      <c r="H27" s="171"/>
    </row>
    <row r="28" spans="1:8" ht="27.75" customHeight="1" thickBot="1" thickTop="1">
      <c r="A28" s="156" t="s">
        <v>63</v>
      </c>
      <c r="B28" s="157"/>
      <c r="C28" s="157"/>
      <c r="D28" s="157"/>
      <c r="E28" s="157"/>
      <c r="F28" s="157"/>
      <c r="G28" s="157"/>
      <c r="H28" s="158"/>
    </row>
    <row r="29" ht="13.5" thickTop="1"/>
    <row r="30" spans="2:4" ht="12.75">
      <c r="B30" s="10"/>
      <c r="C30" s="10"/>
      <c r="D30" s="10"/>
    </row>
  </sheetData>
  <sheetProtection/>
  <mergeCells count="10">
    <mergeCell ref="A28:H28"/>
    <mergeCell ref="A3:H3"/>
    <mergeCell ref="A25:H27"/>
    <mergeCell ref="C4:E4"/>
    <mergeCell ref="F4:H4"/>
    <mergeCell ref="C5:C6"/>
    <mergeCell ref="D6:E6"/>
    <mergeCell ref="G6:H6"/>
    <mergeCell ref="F5:F6"/>
    <mergeCell ref="B4:B6"/>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2:H27"/>
  <sheetViews>
    <sheetView zoomScalePageLayoutView="0" workbookViewId="0" topLeftCell="A1">
      <selection activeCell="A4" sqref="A4:G25"/>
    </sheetView>
  </sheetViews>
  <sheetFormatPr defaultColWidth="11.421875" defaultRowHeight="12.75"/>
  <cols>
    <col min="1" max="1" width="29.7109375" style="1" customWidth="1"/>
    <col min="2" max="2" width="16.7109375" style="1" customWidth="1"/>
    <col min="3" max="3" width="10.7109375" style="1" customWidth="1"/>
    <col min="4" max="4" width="16.7109375" style="1" customWidth="1"/>
    <col min="5" max="5" width="10.7109375" style="1" customWidth="1"/>
    <col min="6" max="7" width="16.7109375" style="1" customWidth="1"/>
    <col min="8" max="8" width="10.7109375" style="1" customWidth="1"/>
    <col min="9" max="16384" width="11.421875" style="1" customWidth="1"/>
  </cols>
  <sheetData>
    <row r="2" ht="12.75">
      <c r="G2" s="23"/>
    </row>
    <row r="3" ht="13.5" thickBot="1"/>
    <row r="4" spans="1:8" ht="57" customHeight="1" thickBot="1" thickTop="1">
      <c r="A4" s="159" t="s">
        <v>67</v>
      </c>
      <c r="B4" s="160"/>
      <c r="C4" s="160"/>
      <c r="D4" s="161"/>
      <c r="E4" s="161"/>
      <c r="F4" s="161"/>
      <c r="G4" s="162"/>
      <c r="H4" s="4"/>
    </row>
    <row r="5" spans="1:8" ht="84.75" customHeight="1" thickBot="1" thickTop="1">
      <c r="A5" s="29"/>
      <c r="B5" s="193" t="s">
        <v>72</v>
      </c>
      <c r="C5" s="194"/>
      <c r="D5" s="197" t="s">
        <v>77</v>
      </c>
      <c r="E5" s="194"/>
      <c r="F5" s="58" t="s">
        <v>65</v>
      </c>
      <c r="G5" s="58" t="s">
        <v>64</v>
      </c>
      <c r="H5" s="74"/>
    </row>
    <row r="6" spans="1:8" ht="19.5" customHeight="1" thickBot="1" thickTop="1">
      <c r="A6" s="29"/>
      <c r="B6" s="195"/>
      <c r="C6" s="196"/>
      <c r="D6" s="198"/>
      <c r="E6" s="196"/>
      <c r="F6" s="191" t="s">
        <v>57</v>
      </c>
      <c r="G6" s="192"/>
      <c r="H6" s="74"/>
    </row>
    <row r="7" spans="1:8" ht="34.5" customHeight="1" thickBot="1" thickTop="1">
      <c r="A7" s="59" t="s">
        <v>10</v>
      </c>
      <c r="B7" s="87">
        <f>'TS1.4'!B7</f>
        <v>7050</v>
      </c>
      <c r="C7" s="90">
        <f>B7/B$7</f>
        <v>1</v>
      </c>
      <c r="D7" s="87">
        <f>'TS1.4'!C7</f>
        <v>71200</v>
      </c>
      <c r="E7" s="90">
        <f>D7/D$7</f>
        <v>1</v>
      </c>
      <c r="F7" s="89">
        <f>'TS1.4'!D7</f>
        <v>10100</v>
      </c>
      <c r="G7" s="89">
        <f>'TS1.4'!E7</f>
        <v>760</v>
      </c>
      <c r="H7" s="74"/>
    </row>
    <row r="8" spans="1:8" ht="27.75" customHeight="1" thickTop="1">
      <c r="A8" s="37" t="s">
        <v>0</v>
      </c>
      <c r="B8" s="32">
        <f>'TS1.4'!B8</f>
        <v>740</v>
      </c>
      <c r="C8" s="91">
        <f aca="true" t="shared" si="0" ref="C8:E21">B8/B$7</f>
        <v>0.1049645390070922</v>
      </c>
      <c r="D8" s="32">
        <f>'TS1.4'!C8</f>
        <v>17800</v>
      </c>
      <c r="E8" s="91">
        <f t="shared" si="0"/>
        <v>0.25</v>
      </c>
      <c r="F8" s="39">
        <f>'TS1.4'!D8</f>
        <v>24000</v>
      </c>
      <c r="G8" s="39">
        <f>'TS1.4'!E8</f>
        <v>1800</v>
      </c>
      <c r="H8" s="74"/>
    </row>
    <row r="9" spans="1:8" ht="27.75" customHeight="1">
      <c r="A9" s="101" t="s">
        <v>69</v>
      </c>
      <c r="B9" s="102">
        <f>'TS1.4'!B9</f>
        <v>540</v>
      </c>
      <c r="C9" s="103">
        <f>B9/B$7</f>
        <v>0.07659574468085106</v>
      </c>
      <c r="D9" s="102">
        <f>'TS1.4'!C9</f>
        <v>14700</v>
      </c>
      <c r="E9" s="103">
        <f>D9/D$7</f>
        <v>0.20646067415730338</v>
      </c>
      <c r="F9" s="104">
        <f>'TS1.4'!D9</f>
        <v>27300</v>
      </c>
      <c r="G9" s="104">
        <f>'TS1.4'!E9</f>
        <v>2040</v>
      </c>
      <c r="H9" s="74"/>
    </row>
    <row r="10" spans="1:8" ht="27.75" customHeight="1" thickBot="1">
      <c r="A10" s="101" t="s">
        <v>71</v>
      </c>
      <c r="B10" s="102">
        <f>'TS1.4'!B10</f>
        <v>200</v>
      </c>
      <c r="C10" s="103">
        <f>B10/B$7</f>
        <v>0.028368794326241134</v>
      </c>
      <c r="D10" s="102">
        <f>'TS1.4'!C10</f>
        <v>3100</v>
      </c>
      <c r="E10" s="103">
        <f>D10/D$7</f>
        <v>0.04353932584269663</v>
      </c>
      <c r="F10" s="104">
        <f>'TS1.4'!D10</f>
        <v>15400</v>
      </c>
      <c r="G10" s="104">
        <f>'TS1.4'!E10</f>
        <v>1150</v>
      </c>
      <c r="H10" s="74"/>
    </row>
    <row r="11" spans="1:8" ht="27.75" customHeight="1" thickTop="1">
      <c r="A11" s="40" t="s">
        <v>1</v>
      </c>
      <c r="B11" s="34">
        <f>'TS1.4'!B13</f>
        <v>950</v>
      </c>
      <c r="C11" s="92">
        <f t="shared" si="0"/>
        <v>0.1347517730496454</v>
      </c>
      <c r="D11" s="34">
        <f>'TS1.4'!C13</f>
        <v>20600</v>
      </c>
      <c r="E11" s="92">
        <f t="shared" si="0"/>
        <v>0.2893258426966292</v>
      </c>
      <c r="F11" s="42">
        <f>'TS1.4'!D13</f>
        <v>21500</v>
      </c>
      <c r="G11" s="42">
        <f>'TS1.4'!E13</f>
        <v>1620</v>
      </c>
      <c r="H11" s="74"/>
    </row>
    <row r="12" spans="1:8" ht="27.75" customHeight="1">
      <c r="A12" s="101" t="s">
        <v>70</v>
      </c>
      <c r="B12" s="102">
        <f>'TS1.4'!B14</f>
        <v>350</v>
      </c>
      <c r="C12" s="103">
        <f t="shared" si="0"/>
        <v>0.04964539007092199</v>
      </c>
      <c r="D12" s="102">
        <f>'TS1.4'!C14</f>
        <v>14300</v>
      </c>
      <c r="E12" s="103">
        <f t="shared" si="0"/>
        <v>0.20084269662921347</v>
      </c>
      <c r="F12" s="104">
        <f>'TS1.4'!D14</f>
        <v>40700</v>
      </c>
      <c r="G12" s="104">
        <f>'TS1.4'!E14</f>
        <v>3050</v>
      </c>
      <c r="H12" s="74"/>
    </row>
    <row r="13" spans="1:8" ht="27.75" customHeight="1" thickBot="1">
      <c r="A13" s="101" t="s">
        <v>16</v>
      </c>
      <c r="B13" s="102">
        <f>'TS1.4'!B15</f>
        <v>600</v>
      </c>
      <c r="C13" s="103">
        <f t="shared" si="0"/>
        <v>0.0851063829787234</v>
      </c>
      <c r="D13" s="102">
        <f>'TS1.4'!C15</f>
        <v>6300</v>
      </c>
      <c r="E13" s="103">
        <f t="shared" si="0"/>
        <v>0.08848314606741572</v>
      </c>
      <c r="F13" s="104">
        <f>'TS1.4'!D15</f>
        <v>10400</v>
      </c>
      <c r="G13" s="104">
        <f>'TS1.4'!E15</f>
        <v>780</v>
      </c>
      <c r="H13" s="74"/>
    </row>
    <row r="14" spans="1:8" ht="27.75" customHeight="1" thickTop="1">
      <c r="A14" s="40" t="s">
        <v>2</v>
      </c>
      <c r="B14" s="34">
        <f>'TS1.4'!B16</f>
        <v>1070</v>
      </c>
      <c r="C14" s="92">
        <f t="shared" si="0"/>
        <v>0.15177304964539007</v>
      </c>
      <c r="D14" s="34">
        <f>'TS1.4'!C16</f>
        <v>2800</v>
      </c>
      <c r="E14" s="92">
        <f t="shared" si="0"/>
        <v>0.03932584269662921</v>
      </c>
      <c r="F14" s="42">
        <f>'TS1.4'!D16</f>
        <v>2600</v>
      </c>
      <c r="G14" s="42">
        <f>'TS1.4'!E16</f>
        <v>200</v>
      </c>
      <c r="H14" s="74"/>
    </row>
    <row r="15" spans="1:8" ht="27.75" customHeight="1">
      <c r="A15" s="101" t="s">
        <v>60</v>
      </c>
      <c r="B15" s="102">
        <f>'TS1.4'!B17</f>
        <v>170</v>
      </c>
      <c r="C15" s="103">
        <f t="shared" si="0"/>
        <v>0.024113475177304965</v>
      </c>
      <c r="D15" s="102">
        <f>'TS1.4'!C17</f>
        <v>1000</v>
      </c>
      <c r="E15" s="103">
        <f t="shared" si="0"/>
        <v>0.014044943820224719</v>
      </c>
      <c r="F15" s="104">
        <f>'TS1.4'!D17</f>
        <v>5700</v>
      </c>
      <c r="G15" s="104">
        <f>'TS1.4'!E17</f>
        <v>430</v>
      </c>
      <c r="H15" s="74"/>
    </row>
    <row r="16" spans="1:8" ht="27.75" customHeight="1" thickBot="1">
      <c r="A16" s="105" t="s">
        <v>61</v>
      </c>
      <c r="B16" s="106">
        <f>'TS1.4'!B18</f>
        <v>900</v>
      </c>
      <c r="C16" s="107">
        <f t="shared" si="0"/>
        <v>0.1276595744680851</v>
      </c>
      <c r="D16" s="106">
        <f>'TS1.4'!C18</f>
        <v>1800</v>
      </c>
      <c r="E16" s="107">
        <f t="shared" si="0"/>
        <v>0.025280898876404494</v>
      </c>
      <c r="F16" s="108">
        <f>'TS1.4'!D18</f>
        <v>2000</v>
      </c>
      <c r="G16" s="108">
        <f>'TS1.4'!E18</f>
        <v>150</v>
      </c>
      <c r="H16" s="74"/>
    </row>
    <row r="17" spans="1:8" ht="27.75" customHeight="1" thickTop="1">
      <c r="A17" s="37" t="s">
        <v>3</v>
      </c>
      <c r="B17" s="32">
        <f>'TS1.4'!B19</f>
        <v>4290</v>
      </c>
      <c r="C17" s="91">
        <f t="shared" si="0"/>
        <v>0.6085106382978723</v>
      </c>
      <c r="D17" s="32">
        <f>'TS1.4'!C19</f>
        <v>30000</v>
      </c>
      <c r="E17" s="91">
        <f t="shared" si="0"/>
        <v>0.42134831460674155</v>
      </c>
      <c r="F17" s="39">
        <f>'TS1.4'!D19</f>
        <v>7000</v>
      </c>
      <c r="G17" s="39">
        <f>'TS1.4'!E19</f>
        <v>520</v>
      </c>
      <c r="H17" s="74"/>
    </row>
    <row r="18" spans="1:8" ht="27.75" customHeight="1">
      <c r="A18" s="101" t="s">
        <v>13</v>
      </c>
      <c r="B18" s="102">
        <f>'TS1.4'!B20</f>
        <v>1350</v>
      </c>
      <c r="C18" s="103">
        <f t="shared" si="0"/>
        <v>0.19148936170212766</v>
      </c>
      <c r="D18" s="102">
        <f>'TS1.4'!C20</f>
        <v>10400</v>
      </c>
      <c r="E18" s="103">
        <f t="shared" si="0"/>
        <v>0.14606741573033707</v>
      </c>
      <c r="F18" s="104">
        <f>'TS1.4'!D20</f>
        <v>7700</v>
      </c>
      <c r="G18" s="104">
        <f>'TS1.4'!E20</f>
        <v>580</v>
      </c>
      <c r="H18" s="74"/>
    </row>
    <row r="19" spans="1:8" ht="27.75" customHeight="1">
      <c r="A19" s="101" t="s">
        <v>15</v>
      </c>
      <c r="B19" s="102">
        <f>'TS1.4'!B21</f>
        <v>1260</v>
      </c>
      <c r="C19" s="103">
        <f t="shared" si="0"/>
        <v>0.17872340425531916</v>
      </c>
      <c r="D19" s="102">
        <f>'TS1.4'!C21</f>
        <v>4000</v>
      </c>
      <c r="E19" s="103">
        <f t="shared" si="0"/>
        <v>0.056179775280898875</v>
      </c>
      <c r="F19" s="104">
        <f>'TS1.4'!D21</f>
        <v>3200</v>
      </c>
      <c r="G19" s="104">
        <f>'TS1.4'!E21</f>
        <v>240</v>
      </c>
      <c r="H19" s="74"/>
    </row>
    <row r="20" spans="1:8" ht="27.75" customHeight="1">
      <c r="A20" s="101" t="s">
        <v>14</v>
      </c>
      <c r="B20" s="102">
        <f>'TS1.4'!B22</f>
        <v>130</v>
      </c>
      <c r="C20" s="103">
        <f t="shared" si="0"/>
        <v>0.018439716312056736</v>
      </c>
      <c r="D20" s="102">
        <f>'TS1.4'!C22</f>
        <v>3800</v>
      </c>
      <c r="E20" s="103">
        <f t="shared" si="0"/>
        <v>0.05337078651685393</v>
      </c>
      <c r="F20" s="104">
        <f>'TS1.4'!D22</f>
        <v>30000</v>
      </c>
      <c r="G20" s="104">
        <f>'TS1.4'!E22</f>
        <v>2250</v>
      </c>
      <c r="H20" s="74"/>
    </row>
    <row r="21" spans="1:8" ht="27.75" customHeight="1" thickBot="1">
      <c r="A21" s="105" t="s">
        <v>62</v>
      </c>
      <c r="B21" s="106">
        <f>'TS1.4'!B23</f>
        <v>1550</v>
      </c>
      <c r="C21" s="107">
        <f t="shared" si="0"/>
        <v>0.2198581560283688</v>
      </c>
      <c r="D21" s="106">
        <f>'TS1.4'!C23</f>
        <v>11800</v>
      </c>
      <c r="E21" s="107">
        <f t="shared" si="0"/>
        <v>0.16573033707865167</v>
      </c>
      <c r="F21" s="108">
        <f>'TS1.4'!D23</f>
        <v>7600</v>
      </c>
      <c r="G21" s="108">
        <f>'TS1.4'!E23</f>
        <v>570</v>
      </c>
      <c r="H21" s="74"/>
    </row>
    <row r="22" ht="27.75" customHeight="1" thickBot="1" thickTop="1"/>
    <row r="23" spans="1:7" ht="27" customHeight="1" thickTop="1">
      <c r="A23" s="185" t="s">
        <v>76</v>
      </c>
      <c r="B23" s="186"/>
      <c r="C23" s="186"/>
      <c r="D23" s="186"/>
      <c r="E23" s="186"/>
      <c r="F23" s="186"/>
      <c r="G23" s="187"/>
    </row>
    <row r="24" spans="1:7" ht="27" customHeight="1" thickBot="1">
      <c r="A24" s="188"/>
      <c r="B24" s="189"/>
      <c r="C24" s="189"/>
      <c r="D24" s="189"/>
      <c r="E24" s="189"/>
      <c r="F24" s="189"/>
      <c r="G24" s="190"/>
    </row>
    <row r="25" spans="1:7" ht="27.75" customHeight="1" thickBot="1" thickTop="1">
      <c r="A25" s="182" t="s">
        <v>90</v>
      </c>
      <c r="B25" s="183"/>
      <c r="C25" s="183"/>
      <c r="D25" s="183"/>
      <c r="E25" s="183"/>
      <c r="F25" s="183"/>
      <c r="G25" s="184"/>
    </row>
    <row r="26" ht="13.5" thickTop="1"/>
    <row r="27" spans="2:6" ht="12.75">
      <c r="B27" s="10"/>
      <c r="C27" s="10"/>
      <c r="D27" s="10"/>
      <c r="E27" s="10"/>
      <c r="F27" s="10"/>
    </row>
  </sheetData>
  <sheetProtection/>
  <mergeCells count="6">
    <mergeCell ref="A25:G25"/>
    <mergeCell ref="A4:G4"/>
    <mergeCell ref="A23:G24"/>
    <mergeCell ref="F6:G6"/>
    <mergeCell ref="B5:C6"/>
    <mergeCell ref="D5:E6"/>
  </mergeCells>
  <printOptions horizontalCentered="1" verticalCentered="1"/>
  <pageMargins left="0.7874015748031497" right="0.7874015748031497" top="0.984251968503937" bottom="0.984251968503937" header="0.5118110236220472" footer="0.5118110236220472"/>
  <pageSetup fitToHeight="1" fitToWidth="1"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AC20"/>
  <sheetViews>
    <sheetView zoomScalePageLayoutView="0" workbookViewId="0" topLeftCell="A1">
      <pane xSplit="1" ySplit="7" topLeftCell="B8" activePane="bottomRight" state="frozen"/>
      <selection pane="topLeft" activeCell="Q55" sqref="Q55"/>
      <selection pane="topRight" activeCell="Q55" sqref="Q55"/>
      <selection pane="bottomLeft" activeCell="Q55" sqref="Q55"/>
      <selection pane="bottomRight" activeCell="A1" sqref="A1"/>
    </sheetView>
  </sheetViews>
  <sheetFormatPr defaultColWidth="11.421875" defaultRowHeight="12.75"/>
  <cols>
    <col min="1" max="1" width="8.7109375" style="1" customWidth="1"/>
    <col min="2" max="2" width="11.7109375" style="1" customWidth="1"/>
    <col min="3" max="6" width="9.7109375" style="1" customWidth="1"/>
    <col min="7" max="7" width="10.7109375" style="1" customWidth="1"/>
    <col min="8" max="8" width="15.7109375" style="1" customWidth="1"/>
    <col min="9" max="14" width="11.421875" style="1" customWidth="1"/>
    <col min="15" max="15" width="15.7109375" style="1" customWidth="1"/>
    <col min="16" max="16384" width="11.421875" style="1" customWidth="1"/>
  </cols>
  <sheetData>
    <row r="1" spans="2:6" ht="12.75">
      <c r="B1" s="2"/>
      <c r="C1" s="3"/>
      <c r="D1" s="3"/>
      <c r="E1" s="3"/>
      <c r="F1" s="3"/>
    </row>
    <row r="3" ht="13.5" thickBot="1"/>
    <row r="4" spans="1:29" ht="34.5" customHeight="1" thickBot="1" thickTop="1">
      <c r="A4" s="203" t="s">
        <v>98</v>
      </c>
      <c r="B4" s="206"/>
      <c r="C4" s="206"/>
      <c r="D4" s="206"/>
      <c r="E4" s="206"/>
      <c r="F4" s="206"/>
      <c r="G4" s="206"/>
      <c r="H4" s="206"/>
      <c r="I4" s="206"/>
      <c r="J4" s="206"/>
      <c r="K4" s="206"/>
      <c r="L4" s="207"/>
      <c r="M4" s="123"/>
      <c r="N4" s="203" t="s">
        <v>94</v>
      </c>
      <c r="O4" s="204"/>
      <c r="P4" s="204"/>
      <c r="Q4" s="204"/>
      <c r="R4" s="204"/>
      <c r="S4" s="204"/>
      <c r="T4" s="204"/>
      <c r="U4" s="204"/>
      <c r="V4" s="204"/>
      <c r="W4" s="204"/>
      <c r="X4" s="204"/>
      <c r="Y4" s="204"/>
      <c r="Z4" s="204"/>
      <c r="AA4" s="204"/>
      <c r="AB4" s="204"/>
      <c r="AC4" s="205"/>
    </row>
    <row r="5" spans="1:12" ht="13.5" thickTop="1">
      <c r="A5" s="4"/>
      <c r="B5" s="4"/>
      <c r="C5" s="4"/>
      <c r="D5" s="4"/>
      <c r="E5" s="4"/>
      <c r="F5" s="4"/>
      <c r="G5" s="4"/>
      <c r="H5" s="4"/>
      <c r="I5" s="4"/>
      <c r="J5" s="4"/>
      <c r="K5" s="4"/>
      <c r="L5" s="4"/>
    </row>
    <row r="6" spans="1:12" ht="13.5" thickBot="1">
      <c r="A6" s="4"/>
      <c r="B6" s="6"/>
      <c r="C6" s="7"/>
      <c r="D6" s="7"/>
      <c r="E6" s="7"/>
      <c r="F6" s="7"/>
      <c r="G6" s="4"/>
      <c r="H6" s="4"/>
      <c r="I6" s="4"/>
      <c r="J6" s="4"/>
      <c r="K6" s="4"/>
      <c r="L6" s="4"/>
    </row>
    <row r="7" spans="1:29" ht="60" customHeight="1" thickBot="1" thickTop="1">
      <c r="A7" s="148"/>
      <c r="B7" s="124" t="s">
        <v>4</v>
      </c>
      <c r="C7" s="125" t="s">
        <v>0</v>
      </c>
      <c r="D7" s="125" t="s">
        <v>1</v>
      </c>
      <c r="E7" s="125" t="s">
        <v>2</v>
      </c>
      <c r="F7" s="126" t="s">
        <v>3</v>
      </c>
      <c r="G7" s="11"/>
      <c r="H7" s="124" t="s">
        <v>41</v>
      </c>
      <c r="I7" s="125" t="s">
        <v>0</v>
      </c>
      <c r="J7" s="125" t="s">
        <v>1</v>
      </c>
      <c r="K7" s="125" t="s">
        <v>2</v>
      </c>
      <c r="L7" s="126" t="s">
        <v>3</v>
      </c>
      <c r="M7" s="127"/>
      <c r="N7" s="12"/>
      <c r="O7" s="8" t="s">
        <v>41</v>
      </c>
      <c r="P7" s="71" t="s">
        <v>7</v>
      </c>
      <c r="Q7" s="44" t="s">
        <v>44</v>
      </c>
      <c r="R7" s="45" t="s">
        <v>45</v>
      </c>
      <c r="S7" s="83" t="s">
        <v>46</v>
      </c>
      <c r="T7" s="45" t="s">
        <v>47</v>
      </c>
      <c r="U7" s="71" t="s">
        <v>48</v>
      </c>
      <c r="V7" s="45" t="s">
        <v>49</v>
      </c>
      <c r="W7" s="72" t="s">
        <v>50</v>
      </c>
      <c r="X7" s="73" t="s">
        <v>51</v>
      </c>
      <c r="Y7" s="73" t="s">
        <v>52</v>
      </c>
      <c r="Z7" s="73" t="s">
        <v>53</v>
      </c>
      <c r="AA7" s="73" t="s">
        <v>54</v>
      </c>
      <c r="AB7" s="73" t="s">
        <v>55</v>
      </c>
      <c r="AC7" s="45" t="s">
        <v>56</v>
      </c>
    </row>
    <row r="8" spans="1:29" ht="13.5" thickTop="1">
      <c r="A8" s="129">
        <v>0</v>
      </c>
      <c r="B8" s="9">
        <f aca="true" t="shared" si="0" ref="B8:F10">H8/$H8</f>
        <v>1</v>
      </c>
      <c r="C8" s="15">
        <f t="shared" si="0"/>
        <v>0.17524272748437164</v>
      </c>
      <c r="D8" s="14">
        <f t="shared" si="0"/>
        <v>0.02317774303845692</v>
      </c>
      <c r="E8" s="14">
        <f t="shared" si="0"/>
        <v>0.07604367061034684</v>
      </c>
      <c r="F8" s="21">
        <f t="shared" si="0"/>
        <v>0.7255358588668245</v>
      </c>
      <c r="G8" s="11"/>
      <c r="H8" s="24">
        <f>O8</f>
        <v>141.98185750518434</v>
      </c>
      <c r="I8" s="149">
        <f>P8+Q8+R8</f>
        <v>24.881287962505905</v>
      </c>
      <c r="J8" s="150">
        <f>S8+T8</f>
        <v>3.2908190093779686</v>
      </c>
      <c r="K8" s="150">
        <f>U8+V8</f>
        <v>10.796821604769438</v>
      </c>
      <c r="L8" s="61">
        <f>W8+X8+Y8+Z8+AA8+AB8+AC8</f>
        <v>103.01292892853101</v>
      </c>
      <c r="M8" s="60"/>
      <c r="N8" s="129">
        <v>0</v>
      </c>
      <c r="O8" s="25">
        <f aca="true" t="shared" si="1" ref="O8:O18">SUM(P8:AC8)</f>
        <v>141.98185750518434</v>
      </c>
      <c r="P8" s="62">
        <v>20.135870317651896</v>
      </c>
      <c r="Q8" s="63">
        <v>2.972521038175123</v>
      </c>
      <c r="R8" s="64">
        <v>1.7728966066788832</v>
      </c>
      <c r="S8" s="63">
        <v>0.3995214225658348</v>
      </c>
      <c r="T8" s="63">
        <v>2.891297586812134</v>
      </c>
      <c r="U8" s="62">
        <v>6.2556602779610415</v>
      </c>
      <c r="V8" s="64">
        <v>4.541161326808396</v>
      </c>
      <c r="W8" s="63">
        <v>35.75933855132539</v>
      </c>
      <c r="X8" s="63">
        <v>43.88775004239198</v>
      </c>
      <c r="Y8" s="63">
        <v>1.656867363646113</v>
      </c>
      <c r="Z8" s="63">
        <v>0.16638797359050816</v>
      </c>
      <c r="AA8" s="63">
        <v>16.12031660924939</v>
      </c>
      <c r="AB8" s="63">
        <v>0.3003760173703474</v>
      </c>
      <c r="AC8" s="64">
        <v>5.12189237095728</v>
      </c>
    </row>
    <row r="9" spans="1:29" ht="12.75">
      <c r="A9" s="13">
        <v>1000</v>
      </c>
      <c r="B9" s="9">
        <f t="shared" si="0"/>
        <v>1</v>
      </c>
      <c r="C9" s="15">
        <f t="shared" si="0"/>
        <v>0.13790691871133337</v>
      </c>
      <c r="D9" s="14">
        <f t="shared" si="0"/>
        <v>0.040924244382619816</v>
      </c>
      <c r="E9" s="14">
        <f t="shared" si="0"/>
        <v>0.11418005860475972</v>
      </c>
      <c r="F9" s="21">
        <f t="shared" si="0"/>
        <v>0.706988778301287</v>
      </c>
      <c r="G9" s="11"/>
      <c r="H9" s="24">
        <f>O9</f>
        <v>162.57740569896967</v>
      </c>
      <c r="I9" s="151">
        <f aca="true" t="shared" si="2" ref="I9:I18">P9+Q9+R9</f>
        <v>22.420549072027278</v>
      </c>
      <c r="J9" s="152">
        <f aca="true" t="shared" si="3" ref="J9:J18">S9+T9</f>
        <v>6.653357481916963</v>
      </c>
      <c r="K9" s="152">
        <f aca="true" t="shared" si="4" ref="K9:K18">U9+V9</f>
        <v>18.563097710518154</v>
      </c>
      <c r="L9" s="61">
        <f aca="true" t="shared" si="5" ref="L9:L18">W9+X9+Y9+Z9+AA9+AB9+AC9</f>
        <v>114.94040143450727</v>
      </c>
      <c r="M9" s="60"/>
      <c r="N9" s="13">
        <v>1000</v>
      </c>
      <c r="O9" s="24">
        <f t="shared" si="1"/>
        <v>162.57740569896967</v>
      </c>
      <c r="P9" s="65">
        <v>15.241764236149585</v>
      </c>
      <c r="Q9" s="60">
        <v>3.951203833975112</v>
      </c>
      <c r="R9" s="61">
        <v>3.2275810019025815</v>
      </c>
      <c r="S9" s="60">
        <v>0.7675016801922614</v>
      </c>
      <c r="T9" s="60">
        <v>5.885855801724701</v>
      </c>
      <c r="U9" s="65">
        <v>6.8122562664874</v>
      </c>
      <c r="V9" s="66">
        <v>11.750841444030753</v>
      </c>
      <c r="W9" s="60">
        <v>36.65798859545638</v>
      </c>
      <c r="X9" s="60">
        <v>43.88775004239198</v>
      </c>
      <c r="Y9" s="60">
        <v>4.401744296086506</v>
      </c>
      <c r="Z9" s="60">
        <v>0.1894974143669676</v>
      </c>
      <c r="AA9" s="60">
        <v>19.776060346228377</v>
      </c>
      <c r="AB9" s="60">
        <v>0.5468383905972992</v>
      </c>
      <c r="AC9" s="61">
        <v>9.480522349379747</v>
      </c>
    </row>
    <row r="10" spans="1:29" ht="12.75">
      <c r="A10" s="13">
        <v>1500</v>
      </c>
      <c r="B10" s="9">
        <f t="shared" si="0"/>
        <v>1</v>
      </c>
      <c r="C10" s="15">
        <f t="shared" si="0"/>
        <v>0.24626026525740635</v>
      </c>
      <c r="D10" s="14">
        <f t="shared" si="0"/>
        <v>0.03203928658251191</v>
      </c>
      <c r="E10" s="14">
        <f t="shared" si="0"/>
        <v>0.07934576480961912</v>
      </c>
      <c r="F10" s="21">
        <f t="shared" si="0"/>
        <v>0.6423546833504624</v>
      </c>
      <c r="G10" s="11"/>
      <c r="H10" s="24">
        <f>O10</f>
        <v>330.5266138777747</v>
      </c>
      <c r="I10" s="151">
        <f t="shared" si="2"/>
        <v>81.39557160817313</v>
      </c>
      <c r="J10" s="152">
        <f t="shared" si="3"/>
        <v>10.58983690517728</v>
      </c>
      <c r="K10" s="152">
        <f t="shared" si="4"/>
        <v>26.225886968065705</v>
      </c>
      <c r="L10" s="61">
        <f t="shared" si="5"/>
        <v>212.31531839635852</v>
      </c>
      <c r="M10" s="60"/>
      <c r="N10" s="13">
        <v>1500</v>
      </c>
      <c r="O10" s="24">
        <f t="shared" si="1"/>
        <v>330.5266138777747</v>
      </c>
      <c r="P10" s="65">
        <v>61.607420311590815</v>
      </c>
      <c r="Q10" s="60">
        <v>10.175869566268211</v>
      </c>
      <c r="R10" s="61">
        <v>9.612281730314098</v>
      </c>
      <c r="S10" s="60">
        <v>1.1827936852278003</v>
      </c>
      <c r="T10" s="60">
        <v>9.40704321994948</v>
      </c>
      <c r="U10" s="65">
        <v>5.016704546546716</v>
      </c>
      <c r="V10" s="66">
        <v>21.20918242151899</v>
      </c>
      <c r="W10" s="60">
        <v>82.39847585652159</v>
      </c>
      <c r="X10" s="60">
        <v>78.6728556315471</v>
      </c>
      <c r="Y10" s="60">
        <v>10.631565583395892</v>
      </c>
      <c r="Z10" s="60">
        <v>0.2542038485410541</v>
      </c>
      <c r="AA10" s="60">
        <v>16.717660357121773</v>
      </c>
      <c r="AB10" s="60">
        <v>1.6285771505887172</v>
      </c>
      <c r="AC10" s="61">
        <v>22.011979968642418</v>
      </c>
    </row>
    <row r="11" spans="1:29" ht="12.75">
      <c r="A11" s="13">
        <v>1700</v>
      </c>
      <c r="B11" s="9">
        <f aca="true" t="shared" si="6" ref="B11:D18">H11/$H11</f>
        <v>1</v>
      </c>
      <c r="C11" s="15">
        <f t="shared" si="6"/>
        <v>0.30008442897903953</v>
      </c>
      <c r="D11" s="14">
        <f t="shared" si="6"/>
        <v>0.01816527123964924</v>
      </c>
      <c r="E11" s="14">
        <f aca="true" t="shared" si="7" ref="E11:E18">K11/$H11</f>
        <v>0.07062603183992057</v>
      </c>
      <c r="F11" s="21">
        <f aca="true" t="shared" si="8" ref="F11:F18">L11/$H11</f>
        <v>0.6111242679413906</v>
      </c>
      <c r="G11" s="11"/>
      <c r="H11" s="24">
        <f>O11</f>
        <v>495.27271718301694</v>
      </c>
      <c r="I11" s="151">
        <f t="shared" si="2"/>
        <v>148.62363052476297</v>
      </c>
      <c r="J11" s="152">
        <f t="shared" si="3"/>
        <v>8.99676324522759</v>
      </c>
      <c r="K11" s="152">
        <f t="shared" si="4"/>
        <v>34.97914669321173</v>
      </c>
      <c r="L11" s="61">
        <f t="shared" si="5"/>
        <v>302.67317671981465</v>
      </c>
      <c r="M11" s="60"/>
      <c r="N11" s="13">
        <v>1700</v>
      </c>
      <c r="O11" s="24">
        <f t="shared" si="1"/>
        <v>495.27271718301694</v>
      </c>
      <c r="P11" s="65">
        <v>112.90345577472561</v>
      </c>
      <c r="Q11" s="60">
        <v>17.313871261722483</v>
      </c>
      <c r="R11" s="61">
        <v>18.406303488314865</v>
      </c>
      <c r="S11" s="60">
        <v>0.8056139211607127</v>
      </c>
      <c r="T11" s="60">
        <v>8.191149324066878</v>
      </c>
      <c r="U11" s="65">
        <v>5.455359575087655</v>
      </c>
      <c r="V11" s="66">
        <v>29.523787118124073</v>
      </c>
      <c r="W11" s="60">
        <v>110.39795794368911</v>
      </c>
      <c r="X11" s="60">
        <v>118.00928344732064</v>
      </c>
      <c r="Y11" s="60">
        <v>21.249323938761396</v>
      </c>
      <c r="Z11" s="60">
        <v>0.2542038485410541</v>
      </c>
      <c r="AA11" s="60">
        <v>19.578538680265243</v>
      </c>
      <c r="AB11" s="60">
        <v>3.118519216237274</v>
      </c>
      <c r="AC11" s="61">
        <v>30.06534964499998</v>
      </c>
    </row>
    <row r="12" spans="1:29" ht="12.75">
      <c r="A12" s="13">
        <v>1820</v>
      </c>
      <c r="B12" s="9">
        <f t="shared" si="6"/>
        <v>1</v>
      </c>
      <c r="C12" s="15">
        <f t="shared" si="6"/>
        <v>0.32501137507077815</v>
      </c>
      <c r="D12" s="14">
        <f t="shared" si="6"/>
        <v>0.03947886707758787</v>
      </c>
      <c r="E12" s="14">
        <f t="shared" si="7"/>
        <v>0.045615470272762436</v>
      </c>
      <c r="F12" s="21">
        <f t="shared" si="8"/>
        <v>0.5898942875788716</v>
      </c>
      <c r="G12" s="11"/>
      <c r="H12" s="24">
        <f aca="true" t="shared" si="9" ref="H12:H18">O12</f>
        <v>930.119424419907</v>
      </c>
      <c r="I12" s="151">
        <f t="shared" si="2"/>
        <v>302.2993931107547</v>
      </c>
      <c r="J12" s="152">
        <f t="shared" si="3"/>
        <v>36.72006112295604</v>
      </c>
      <c r="K12" s="152">
        <f t="shared" si="4"/>
        <v>42.42783495474517</v>
      </c>
      <c r="L12" s="61">
        <f t="shared" si="5"/>
        <v>548.6721352314512</v>
      </c>
      <c r="M12" s="60"/>
      <c r="N12" s="13">
        <v>1820</v>
      </c>
      <c r="O12" s="24">
        <f t="shared" si="1"/>
        <v>930.119424419907</v>
      </c>
      <c r="P12" s="65">
        <v>221.62990082880762</v>
      </c>
      <c r="Q12" s="60">
        <v>37.84949334191698</v>
      </c>
      <c r="R12" s="61">
        <v>42.819998940030096</v>
      </c>
      <c r="S12" s="60">
        <v>17.460663224373953</v>
      </c>
      <c r="T12" s="60">
        <v>19.259397898582083</v>
      </c>
      <c r="U12" s="65">
        <v>6.524401318437184</v>
      </c>
      <c r="V12" s="66">
        <v>35.90343363630799</v>
      </c>
      <c r="W12" s="60">
        <v>304.7943621488808</v>
      </c>
      <c r="X12" s="60">
        <v>144.88419100661292</v>
      </c>
      <c r="Y12" s="60">
        <v>28.634810212213946</v>
      </c>
      <c r="Z12" s="60">
        <v>0.2461155442692933</v>
      </c>
      <c r="AA12" s="60">
        <v>24.323837413363457</v>
      </c>
      <c r="AB12" s="60">
        <v>7.254851014410225</v>
      </c>
      <c r="AC12" s="61">
        <v>38.53396789170061</v>
      </c>
    </row>
    <row r="13" spans="1:29" ht="12.75">
      <c r="A13" s="13">
        <v>1870</v>
      </c>
      <c r="B13" s="9">
        <f t="shared" si="6"/>
        <v>1</v>
      </c>
      <c r="C13" s="15">
        <f t="shared" si="6"/>
        <v>0.4560384713845103</v>
      </c>
      <c r="D13" s="14">
        <f t="shared" si="6"/>
        <v>0.11562064083996547</v>
      </c>
      <c r="E13" s="14">
        <f t="shared" si="7"/>
        <v>0.041092206599215926</v>
      </c>
      <c r="F13" s="21">
        <f t="shared" si="8"/>
        <v>0.3872486811763087</v>
      </c>
      <c r="G13" s="11"/>
      <c r="H13" s="24">
        <f t="shared" si="9"/>
        <v>1495.8978768753748</v>
      </c>
      <c r="I13" s="151">
        <f t="shared" si="2"/>
        <v>682.1869811175803</v>
      </c>
      <c r="J13" s="152">
        <f t="shared" si="3"/>
        <v>172.9566711554746</v>
      </c>
      <c r="K13" s="152">
        <f t="shared" si="4"/>
        <v>61.46974460789137</v>
      </c>
      <c r="L13" s="61">
        <f t="shared" si="5"/>
        <v>579.284479994429</v>
      </c>
      <c r="M13" s="60"/>
      <c r="N13" s="13">
        <v>1870</v>
      </c>
      <c r="O13" s="24">
        <f t="shared" si="1"/>
        <v>1495.8978768753748</v>
      </c>
      <c r="P13" s="65">
        <v>510.8932296326586</v>
      </c>
      <c r="Q13" s="60">
        <v>76.2323992014206</v>
      </c>
      <c r="R13" s="61">
        <v>95.06135228350118</v>
      </c>
      <c r="S13" s="60">
        <v>137.7047834798379</v>
      </c>
      <c r="T13" s="60">
        <v>35.2518876756367</v>
      </c>
      <c r="U13" s="65">
        <v>13.471584331074064</v>
      </c>
      <c r="V13" s="66">
        <v>47.99816027681731</v>
      </c>
      <c r="W13" s="60">
        <v>252.9819872009127</v>
      </c>
      <c r="X13" s="60">
        <v>175.39755559164186</v>
      </c>
      <c r="Y13" s="60">
        <v>35.06069413755479</v>
      </c>
      <c r="Z13" s="60">
        <v>7.755528324579797</v>
      </c>
      <c r="AA13" s="60">
        <v>35.78965153919123</v>
      </c>
      <c r="AB13" s="60">
        <v>16.10593099292313</v>
      </c>
      <c r="AC13" s="61">
        <v>56.19313220762548</v>
      </c>
    </row>
    <row r="14" spans="1:29" ht="12.75">
      <c r="A14" s="16">
        <v>1913</v>
      </c>
      <c r="B14" s="9">
        <f t="shared" si="6"/>
        <v>1</v>
      </c>
      <c r="C14" s="15">
        <f t="shared" si="6"/>
        <v>0.4696534638216521</v>
      </c>
      <c r="D14" s="14">
        <f t="shared" si="6"/>
        <v>0.23973336936272074</v>
      </c>
      <c r="E14" s="14">
        <f t="shared" si="7"/>
        <v>0.029315666706626064</v>
      </c>
      <c r="F14" s="21">
        <f t="shared" si="8"/>
        <v>0.261297500109001</v>
      </c>
      <c r="G14" s="11"/>
      <c r="H14" s="24">
        <f t="shared" si="9"/>
        <v>3678.077807856007</v>
      </c>
      <c r="I14" s="151">
        <f t="shared" si="2"/>
        <v>1727.4219826651226</v>
      </c>
      <c r="J14" s="152">
        <f t="shared" si="3"/>
        <v>881.7579856555703</v>
      </c>
      <c r="K14" s="152">
        <f t="shared" si="4"/>
        <v>107.82530313614453</v>
      </c>
      <c r="L14" s="61">
        <f t="shared" si="5"/>
        <v>961.072536399169</v>
      </c>
      <c r="M14" s="60"/>
      <c r="N14" s="16">
        <v>1913</v>
      </c>
      <c r="O14" s="24">
        <f t="shared" si="1"/>
        <v>3678.077807856007</v>
      </c>
      <c r="P14" s="65">
        <v>1258.5162649328513</v>
      </c>
      <c r="Q14" s="60">
        <v>204.84526936147313</v>
      </c>
      <c r="R14" s="61">
        <v>264.0604483707982</v>
      </c>
      <c r="S14" s="60">
        <v>725.8397439529208</v>
      </c>
      <c r="T14" s="60">
        <v>155.91824170264948</v>
      </c>
      <c r="U14" s="65">
        <v>30.051076316166984</v>
      </c>
      <c r="V14" s="66">
        <v>77.77422681997754</v>
      </c>
      <c r="W14" s="60">
        <v>321.90204570414016</v>
      </c>
      <c r="X14" s="60">
        <v>265.59175834542873</v>
      </c>
      <c r="Y14" s="60">
        <v>98.93293100611243</v>
      </c>
      <c r="Z14" s="60">
        <v>35.40597421361355</v>
      </c>
      <c r="AA14" s="60">
        <v>64.6533014363848</v>
      </c>
      <c r="AB14" s="60">
        <v>44.738889751293335</v>
      </c>
      <c r="AC14" s="61">
        <v>129.84763594219615</v>
      </c>
    </row>
    <row r="15" spans="1:29" ht="12.75">
      <c r="A15" s="16">
        <v>1950</v>
      </c>
      <c r="B15" s="9">
        <f t="shared" si="6"/>
        <v>1</v>
      </c>
      <c r="C15" s="15">
        <f t="shared" si="6"/>
        <v>0.39376140308492313</v>
      </c>
      <c r="D15" s="14">
        <f t="shared" si="6"/>
        <v>0.36217793294317263</v>
      </c>
      <c r="E15" s="14">
        <f t="shared" si="7"/>
        <v>0.038577706792539905</v>
      </c>
      <c r="F15" s="21">
        <f t="shared" si="8"/>
        <v>0.20548295717936416</v>
      </c>
      <c r="G15" s="11"/>
      <c r="H15" s="24">
        <f t="shared" si="9"/>
        <v>7133.896881799715</v>
      </c>
      <c r="I15" s="151">
        <f t="shared" si="2"/>
        <v>2809.0532456406136</v>
      </c>
      <c r="J15" s="152">
        <f t="shared" si="3"/>
        <v>2583.7400264799653</v>
      </c>
      <c r="K15" s="152">
        <f t="shared" si="4"/>
        <v>275.2093821942841</v>
      </c>
      <c r="L15" s="61">
        <f t="shared" si="5"/>
        <v>1465.8942274848503</v>
      </c>
      <c r="M15" s="60"/>
      <c r="N15" s="16">
        <v>1950</v>
      </c>
      <c r="O15" s="24">
        <f t="shared" si="1"/>
        <v>7133.896881799715</v>
      </c>
      <c r="P15" s="65">
        <v>1947.9979664958703</v>
      </c>
      <c r="Q15" s="60">
        <v>281.1783026821451</v>
      </c>
      <c r="R15" s="61">
        <v>579.8769764625983</v>
      </c>
      <c r="S15" s="60">
        <v>2047.6524278663678</v>
      </c>
      <c r="T15" s="60">
        <v>536.0875986135976</v>
      </c>
      <c r="U15" s="65">
        <v>66.09795356902285</v>
      </c>
      <c r="V15" s="66">
        <v>209.11142862526128</v>
      </c>
      <c r="W15" s="60">
        <v>326.64062472022556</v>
      </c>
      <c r="X15" s="60">
        <v>288.9725508124571</v>
      </c>
      <c r="Y15" s="60">
        <v>222.2494267138835</v>
      </c>
      <c r="Z15" s="60">
        <v>89.44509052528635</v>
      </c>
      <c r="AA15" s="60">
        <v>169.2997726181681</v>
      </c>
      <c r="AB15" s="60">
        <v>98.2466411737809</v>
      </c>
      <c r="AC15" s="61">
        <v>271.04012092104875</v>
      </c>
    </row>
    <row r="16" spans="1:29" ht="12.75">
      <c r="A16" s="16">
        <v>1970</v>
      </c>
      <c r="B16" s="9">
        <f t="shared" si="6"/>
        <v>1</v>
      </c>
      <c r="C16" s="15">
        <f t="shared" si="6"/>
        <v>0.39561934435421076</v>
      </c>
      <c r="D16" s="14">
        <f t="shared" si="6"/>
        <v>0.3233067851841772</v>
      </c>
      <c r="E16" s="14">
        <f t="shared" si="7"/>
        <v>0.03655353761000559</v>
      </c>
      <c r="F16" s="21">
        <f t="shared" si="8"/>
        <v>0.24452033285160646</v>
      </c>
      <c r="G16" s="11"/>
      <c r="H16" s="24">
        <f t="shared" si="9"/>
        <v>18144.35883360123</v>
      </c>
      <c r="I16" s="151">
        <f t="shared" si="2"/>
        <v>7178.25934547685</v>
      </c>
      <c r="J16" s="152">
        <f t="shared" si="3"/>
        <v>5866.194323719741</v>
      </c>
      <c r="K16" s="152">
        <f t="shared" si="4"/>
        <v>663.2405030334797</v>
      </c>
      <c r="L16" s="61">
        <f t="shared" si="5"/>
        <v>4436.664661371158</v>
      </c>
      <c r="M16" s="60"/>
      <c r="N16" s="16">
        <v>1970</v>
      </c>
      <c r="O16" s="24">
        <f t="shared" si="1"/>
        <v>18144.35883360123</v>
      </c>
      <c r="P16" s="65">
        <v>5013.106863239027</v>
      </c>
      <c r="Q16" s="60">
        <v>707.713795947323</v>
      </c>
      <c r="R16" s="61">
        <v>1457.4386862905008</v>
      </c>
      <c r="S16" s="60">
        <v>4394.73301979377</v>
      </c>
      <c r="T16" s="60">
        <v>1471.4613039259716</v>
      </c>
      <c r="U16" s="65">
        <v>168.2662155438279</v>
      </c>
      <c r="V16" s="66">
        <v>494.97428748965183</v>
      </c>
      <c r="W16" s="60">
        <v>600.5492515096654</v>
      </c>
      <c r="X16" s="60">
        <v>514.295612983434</v>
      </c>
      <c r="Y16" s="60">
        <v>1399.503394605356</v>
      </c>
      <c r="Z16" s="60">
        <v>212.44971094614712</v>
      </c>
      <c r="AA16" s="60">
        <v>659.1680397455422</v>
      </c>
      <c r="AB16" s="60">
        <v>347.933549263892</v>
      </c>
      <c r="AC16" s="61">
        <v>702.7651023171214</v>
      </c>
    </row>
    <row r="17" spans="1:29" ht="12.75">
      <c r="A17" s="16">
        <v>1990</v>
      </c>
      <c r="B17" s="9">
        <f t="shared" si="6"/>
        <v>1</v>
      </c>
      <c r="C17" s="15">
        <f t="shared" si="6"/>
        <v>0.3373601026851427</v>
      </c>
      <c r="D17" s="14">
        <f t="shared" si="6"/>
        <v>0.3321186227851728</v>
      </c>
      <c r="E17" s="14">
        <f t="shared" si="7"/>
        <v>0.03601081051659669</v>
      </c>
      <c r="F17" s="21">
        <f t="shared" si="8"/>
        <v>0.29451046401308756</v>
      </c>
      <c r="G17" s="11"/>
      <c r="H17" s="24">
        <f t="shared" si="9"/>
        <v>34051.585300239036</v>
      </c>
      <c r="I17" s="151">
        <f t="shared" si="2"/>
        <v>11487.646313480538</v>
      </c>
      <c r="J17" s="152">
        <f t="shared" si="3"/>
        <v>11309.165613567224</v>
      </c>
      <c r="K17" s="152">
        <f t="shared" si="4"/>
        <v>1226.2251860366373</v>
      </c>
      <c r="L17" s="61">
        <f t="shared" si="5"/>
        <v>10028.548187154629</v>
      </c>
      <c r="M17" s="60"/>
      <c r="N17" s="16">
        <v>1990</v>
      </c>
      <c r="O17" s="24">
        <f t="shared" si="1"/>
        <v>34051.585300239036</v>
      </c>
      <c r="P17" s="65">
        <v>8342.781606548573</v>
      </c>
      <c r="Q17" s="60">
        <v>1072.9088054584272</v>
      </c>
      <c r="R17" s="61">
        <v>2071.9559014735387</v>
      </c>
      <c r="S17" s="60">
        <v>8412.845726217147</v>
      </c>
      <c r="T17" s="60">
        <v>2896.3198873500774</v>
      </c>
      <c r="U17" s="65">
        <v>429.58478505350666</v>
      </c>
      <c r="V17" s="66">
        <v>796.6404009831307</v>
      </c>
      <c r="W17" s="60">
        <v>1206.1595234215365</v>
      </c>
      <c r="X17" s="60">
        <v>1020.4933914275808</v>
      </c>
      <c r="Y17" s="60">
        <v>3171.5012448146867</v>
      </c>
      <c r="Z17" s="60">
        <v>392.82379273183676</v>
      </c>
      <c r="AA17" s="60">
        <v>1449.147819762325</v>
      </c>
      <c r="AB17" s="60">
        <v>512.2920710619899</v>
      </c>
      <c r="AC17" s="61">
        <v>2276.130343934674</v>
      </c>
    </row>
    <row r="18" spans="1:29" ht="13.5" thickBot="1">
      <c r="A18" s="17">
        <v>2012</v>
      </c>
      <c r="B18" s="18">
        <f t="shared" si="6"/>
        <v>1</v>
      </c>
      <c r="C18" s="19">
        <f t="shared" si="6"/>
        <v>0.2499256119665022</v>
      </c>
      <c r="D18" s="20">
        <f t="shared" si="6"/>
        <v>0.288752709087396</v>
      </c>
      <c r="E18" s="20">
        <f t="shared" si="7"/>
        <v>0.03961991958643805</v>
      </c>
      <c r="F18" s="22">
        <f t="shared" si="8"/>
        <v>0.42170175935966386</v>
      </c>
      <c r="G18" s="11"/>
      <c r="H18" s="26">
        <f t="shared" si="9"/>
        <v>71170.18235538852</v>
      </c>
      <c r="I18" s="153">
        <f t="shared" si="2"/>
        <v>17787.251378938032</v>
      </c>
      <c r="J18" s="154">
        <f t="shared" si="3"/>
        <v>20550.582961362423</v>
      </c>
      <c r="K18" s="154">
        <f t="shared" si="4"/>
        <v>2819.756901872625</v>
      </c>
      <c r="L18" s="68">
        <f t="shared" si="5"/>
        <v>30012.591113215443</v>
      </c>
      <c r="M18" s="60"/>
      <c r="N18" s="17">
        <v>2012</v>
      </c>
      <c r="O18" s="26">
        <f t="shared" si="1"/>
        <v>71170.18235538852</v>
      </c>
      <c r="P18" s="69">
        <v>12692.38416920111</v>
      </c>
      <c r="Q18" s="67">
        <v>2011.5819668495578</v>
      </c>
      <c r="R18" s="68">
        <v>3083.285242887364</v>
      </c>
      <c r="S18" s="67">
        <v>14256.507340336346</v>
      </c>
      <c r="T18" s="67">
        <v>6294.075621026077</v>
      </c>
      <c r="U18" s="69">
        <v>980.4016784606798</v>
      </c>
      <c r="V18" s="70">
        <v>1839.3552234119452</v>
      </c>
      <c r="W18" s="67">
        <v>10385.855003297365</v>
      </c>
      <c r="X18" s="67">
        <v>4026.814911849899</v>
      </c>
      <c r="Y18" s="67">
        <v>3792.862182011862</v>
      </c>
      <c r="Z18" s="67">
        <v>807.336987063641</v>
      </c>
      <c r="AA18" s="67">
        <v>4020.602976861444</v>
      </c>
      <c r="AB18" s="67">
        <v>503.5936378682942</v>
      </c>
      <c r="AC18" s="68">
        <v>6475.52541426294</v>
      </c>
    </row>
    <row r="19" ht="14.25" thickBot="1" thickTop="1"/>
    <row r="20" spans="1:13" ht="99.75" customHeight="1" thickBot="1" thickTop="1">
      <c r="A20" s="199" t="s">
        <v>86</v>
      </c>
      <c r="B20" s="200"/>
      <c r="C20" s="200"/>
      <c r="D20" s="200"/>
      <c r="E20" s="200"/>
      <c r="F20" s="200"/>
      <c r="G20" s="201"/>
      <c r="H20" s="201"/>
      <c r="I20" s="201"/>
      <c r="J20" s="201"/>
      <c r="K20" s="201"/>
      <c r="L20" s="202"/>
      <c r="M20" s="128"/>
    </row>
    <row r="21" ht="13.5" thickTop="1"/>
  </sheetData>
  <sheetProtection/>
  <mergeCells count="3">
    <mergeCell ref="A20:L20"/>
    <mergeCell ref="N4:AC4"/>
    <mergeCell ref="A4:L4"/>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39" r:id="rId1"/>
</worksheet>
</file>

<file path=xl/worksheets/sheet4.xml><?xml version="1.0" encoding="utf-8"?>
<worksheet xmlns="http://schemas.openxmlformats.org/spreadsheetml/2006/main" xmlns:r="http://schemas.openxmlformats.org/officeDocument/2006/relationships">
  <sheetPr>
    <pageSetUpPr fitToPage="1"/>
  </sheetPr>
  <dimension ref="A1:AC28"/>
  <sheetViews>
    <sheetView zoomScalePageLayoutView="0" workbookViewId="0" topLeftCell="A1">
      <pane xSplit="1" ySplit="7" topLeftCell="B8" activePane="bottomRight" state="frozen"/>
      <selection pane="topLeft" activeCell="Q55" sqref="Q55"/>
      <selection pane="topRight" activeCell="Q55" sqref="Q55"/>
      <selection pane="bottomLeft" activeCell="Q55" sqref="Q55"/>
      <selection pane="bottomRight" activeCell="A4" sqref="A4:L18"/>
    </sheetView>
  </sheetViews>
  <sheetFormatPr defaultColWidth="11.421875" defaultRowHeight="12.75"/>
  <cols>
    <col min="1" max="6" width="11.7109375" style="1" customWidth="1"/>
    <col min="7" max="7" width="10.7109375" style="1" customWidth="1"/>
    <col min="8" max="8" width="15.7109375" style="1" customWidth="1"/>
    <col min="9" max="14" width="11.421875" style="1" customWidth="1"/>
    <col min="15" max="15" width="15.7109375" style="1" customWidth="1"/>
    <col min="16" max="16384" width="11.421875" style="1" customWidth="1"/>
  </cols>
  <sheetData>
    <row r="1" spans="2:6" ht="12.75">
      <c r="B1" s="2"/>
      <c r="C1" s="3"/>
      <c r="D1" s="3"/>
      <c r="E1" s="3"/>
      <c r="F1" s="3"/>
    </row>
    <row r="3" ht="13.5" thickBot="1"/>
    <row r="4" spans="1:29" ht="34.5" customHeight="1" thickBot="1" thickTop="1">
      <c r="A4" s="203" t="s">
        <v>99</v>
      </c>
      <c r="B4" s="206"/>
      <c r="C4" s="206"/>
      <c r="D4" s="206"/>
      <c r="E4" s="206"/>
      <c r="F4" s="206"/>
      <c r="G4" s="206"/>
      <c r="H4" s="206"/>
      <c r="I4" s="206"/>
      <c r="J4" s="206"/>
      <c r="K4" s="206"/>
      <c r="L4" s="207"/>
      <c r="M4" s="123"/>
      <c r="N4" s="203" t="s">
        <v>95</v>
      </c>
      <c r="O4" s="204"/>
      <c r="P4" s="204"/>
      <c r="Q4" s="204"/>
      <c r="R4" s="204"/>
      <c r="S4" s="204"/>
      <c r="T4" s="204"/>
      <c r="U4" s="204"/>
      <c r="V4" s="204"/>
      <c r="W4" s="204"/>
      <c r="X4" s="204"/>
      <c r="Y4" s="204"/>
      <c r="Z4" s="204"/>
      <c r="AA4" s="204"/>
      <c r="AB4" s="204"/>
      <c r="AC4" s="205"/>
    </row>
    <row r="5" spans="1:7" ht="13.5" thickTop="1">
      <c r="A5" s="4"/>
      <c r="B5" s="4"/>
      <c r="C5" s="4"/>
      <c r="D5" s="4"/>
      <c r="E5" s="4"/>
      <c r="F5" s="4"/>
      <c r="G5" s="4"/>
    </row>
    <row r="6" spans="1:7" ht="13.5" thickBot="1">
      <c r="A6" s="4"/>
      <c r="B6" s="6"/>
      <c r="C6" s="7"/>
      <c r="D6" s="7"/>
      <c r="E6" s="7"/>
      <c r="F6" s="7"/>
      <c r="G6" s="4"/>
    </row>
    <row r="7" spans="1:29" ht="60" customHeight="1" thickBot="1" thickTop="1">
      <c r="A7" s="134"/>
      <c r="B7" s="124" t="s">
        <v>5</v>
      </c>
      <c r="C7" s="130" t="s">
        <v>0</v>
      </c>
      <c r="D7" s="130" t="s">
        <v>1</v>
      </c>
      <c r="E7" s="130" t="s">
        <v>2</v>
      </c>
      <c r="F7" s="131" t="s">
        <v>3</v>
      </c>
      <c r="G7" s="74"/>
      <c r="H7" s="124" t="s">
        <v>6</v>
      </c>
      <c r="I7" s="130" t="s">
        <v>0</v>
      </c>
      <c r="J7" s="130" t="s">
        <v>1</v>
      </c>
      <c r="K7" s="130" t="s">
        <v>2</v>
      </c>
      <c r="L7" s="131" t="s">
        <v>3</v>
      </c>
      <c r="M7" s="132"/>
      <c r="N7" s="23"/>
      <c r="O7" s="8" t="s">
        <v>6</v>
      </c>
      <c r="P7" s="71" t="s">
        <v>7</v>
      </c>
      <c r="Q7" s="44" t="s">
        <v>44</v>
      </c>
      <c r="R7" s="45" t="s">
        <v>45</v>
      </c>
      <c r="S7" s="83" t="s">
        <v>46</v>
      </c>
      <c r="T7" s="45" t="s">
        <v>47</v>
      </c>
      <c r="U7" s="71" t="s">
        <v>48</v>
      </c>
      <c r="V7" s="45" t="s">
        <v>49</v>
      </c>
      <c r="W7" s="72" t="s">
        <v>50</v>
      </c>
      <c r="X7" s="73" t="s">
        <v>51</v>
      </c>
      <c r="Y7" s="73" t="s">
        <v>52</v>
      </c>
      <c r="Z7" s="73" t="s">
        <v>53</v>
      </c>
      <c r="AA7" s="73" t="s">
        <v>54</v>
      </c>
      <c r="AB7" s="73" t="s">
        <v>55</v>
      </c>
      <c r="AC7" s="45" t="s">
        <v>56</v>
      </c>
    </row>
    <row r="8" spans="1:29" ht="13.5" thickTop="1">
      <c r="A8" s="28">
        <v>0</v>
      </c>
      <c r="B8" s="9">
        <f aca="true" t="shared" si="0" ref="B8:B18">H8/$H8</f>
        <v>1</v>
      </c>
      <c r="C8" s="77">
        <f aca="true" t="shared" si="1" ref="C8:C18">I8/$H8</f>
        <v>0.14680879691681836</v>
      </c>
      <c r="D8" s="75">
        <f aca="true" t="shared" si="2" ref="D8:D18">J8/$H8</f>
        <v>0.028164024444247624</v>
      </c>
      <c r="E8" s="75">
        <f aca="true" t="shared" si="3" ref="E8:E18">K8/$H8</f>
        <v>0.07528119741386945</v>
      </c>
      <c r="F8" s="76">
        <f aca="true" t="shared" si="4" ref="F8:F18">L8/$H8</f>
        <v>0.7497459812250645</v>
      </c>
      <c r="G8" s="74"/>
      <c r="H8" s="24">
        <f aca="true" t="shared" si="5" ref="H8:H18">O8</f>
        <v>225.82000000000002</v>
      </c>
      <c r="I8" s="60">
        <f aca="true" t="shared" si="6" ref="I8:I18">P8+Q8+R8</f>
        <v>33.152362519755926</v>
      </c>
      <c r="J8" s="60">
        <f aca="true" t="shared" si="7" ref="J8:J18">S8+T8</f>
        <v>6.359999999999999</v>
      </c>
      <c r="K8" s="60">
        <f aca="true" t="shared" si="8" ref="K8:K18">U8+V8</f>
        <v>17</v>
      </c>
      <c r="L8" s="61">
        <f aca="true" t="shared" si="9" ref="L8:L18">W8+X8+Y8+Z8+AA8+AB8+AC8</f>
        <v>169.3076374802441</v>
      </c>
      <c r="M8" s="60"/>
      <c r="N8" s="133">
        <v>0</v>
      </c>
      <c r="O8" s="25">
        <f aca="true" t="shared" si="10" ref="O8:O18">SUM(P8:AC8)</f>
        <v>225.82000000000002</v>
      </c>
      <c r="P8" s="62">
        <v>25.05</v>
      </c>
      <c r="Q8" s="63">
        <v>4.75</v>
      </c>
      <c r="R8" s="64">
        <v>3.352362519755922</v>
      </c>
      <c r="S8" s="63">
        <v>0.76</v>
      </c>
      <c r="T8" s="63">
        <v>5.6</v>
      </c>
      <c r="U8" s="62">
        <v>8.7</v>
      </c>
      <c r="V8" s="64">
        <v>8.3</v>
      </c>
      <c r="W8" s="63">
        <v>59.6</v>
      </c>
      <c r="X8" s="63">
        <v>75</v>
      </c>
      <c r="Y8" s="63">
        <v>3</v>
      </c>
      <c r="Z8" s="63">
        <v>0.36</v>
      </c>
      <c r="AA8" s="63">
        <v>19.4</v>
      </c>
      <c r="AB8" s="63">
        <v>0.5476374802440777</v>
      </c>
      <c r="AC8" s="64">
        <v>11.4</v>
      </c>
    </row>
    <row r="9" spans="1:29" ht="12.75">
      <c r="A9" s="28">
        <v>1000</v>
      </c>
      <c r="B9" s="9">
        <f t="shared" si="0"/>
        <v>1</v>
      </c>
      <c r="C9" s="77">
        <f t="shared" si="1"/>
        <v>0.14275621496361174</v>
      </c>
      <c r="D9" s="75">
        <f t="shared" si="2"/>
        <v>0.04810533797179516</v>
      </c>
      <c r="E9" s="75">
        <f t="shared" si="3"/>
        <v>0.12082444918265814</v>
      </c>
      <c r="F9" s="76">
        <f t="shared" si="4"/>
        <v>0.688313997881935</v>
      </c>
      <c r="G9" s="74"/>
      <c r="H9" s="24">
        <f t="shared" si="5"/>
        <v>267.33</v>
      </c>
      <c r="I9" s="60">
        <f t="shared" si="6"/>
        <v>38.16301894622232</v>
      </c>
      <c r="J9" s="60">
        <f t="shared" si="7"/>
        <v>12.86</v>
      </c>
      <c r="K9" s="60">
        <f t="shared" si="8"/>
        <v>32.3</v>
      </c>
      <c r="L9" s="61">
        <f t="shared" si="9"/>
        <v>184.00698105377768</v>
      </c>
      <c r="M9" s="60"/>
      <c r="N9" s="28">
        <v>1000</v>
      </c>
      <c r="O9" s="24">
        <f t="shared" si="10"/>
        <v>267.33</v>
      </c>
      <c r="P9" s="65">
        <v>25.56</v>
      </c>
      <c r="Q9" s="60">
        <v>6.5</v>
      </c>
      <c r="R9" s="61">
        <v>6.10301894622232</v>
      </c>
      <c r="S9" s="60">
        <v>1.46</v>
      </c>
      <c r="T9" s="60">
        <v>11.4</v>
      </c>
      <c r="U9" s="65">
        <v>10.5</v>
      </c>
      <c r="V9" s="66">
        <v>21.8</v>
      </c>
      <c r="W9" s="60">
        <v>59</v>
      </c>
      <c r="X9" s="60">
        <v>75</v>
      </c>
      <c r="Y9" s="60">
        <v>7.5</v>
      </c>
      <c r="Z9" s="60">
        <v>0.41</v>
      </c>
      <c r="AA9" s="60">
        <v>20</v>
      </c>
      <c r="AB9" s="60">
        <v>0.9969810537776799</v>
      </c>
      <c r="AC9" s="61">
        <v>21.1</v>
      </c>
    </row>
    <row r="10" spans="1:29" ht="12.75">
      <c r="A10" s="28">
        <v>1500</v>
      </c>
      <c r="B10" s="9">
        <f t="shared" si="0"/>
        <v>1</v>
      </c>
      <c r="C10" s="77">
        <f t="shared" si="1"/>
        <v>0.19464514871071006</v>
      </c>
      <c r="D10" s="75">
        <f t="shared" si="2"/>
        <v>0.045047305372832025</v>
      </c>
      <c r="E10" s="75">
        <f t="shared" si="3"/>
        <v>0.10631164067988357</v>
      </c>
      <c r="F10" s="76">
        <f t="shared" si="4"/>
        <v>0.6539959052365744</v>
      </c>
      <c r="G10" s="74"/>
      <c r="H10" s="24">
        <f t="shared" si="5"/>
        <v>438.42800000000005</v>
      </c>
      <c r="I10" s="60">
        <f t="shared" si="6"/>
        <v>85.3378832589392</v>
      </c>
      <c r="J10" s="60">
        <f t="shared" si="7"/>
        <v>19.75</v>
      </c>
      <c r="K10" s="60">
        <f t="shared" si="8"/>
        <v>46.61</v>
      </c>
      <c r="L10" s="61">
        <f t="shared" si="9"/>
        <v>286.73011674106084</v>
      </c>
      <c r="M10" s="60"/>
      <c r="N10" s="28">
        <v>1500</v>
      </c>
      <c r="O10" s="24">
        <f t="shared" si="10"/>
        <v>438.42800000000005</v>
      </c>
      <c r="P10" s="65">
        <v>57.268</v>
      </c>
      <c r="Q10" s="60">
        <v>13.5</v>
      </c>
      <c r="R10" s="61">
        <v>14.5698832589392</v>
      </c>
      <c r="S10" s="60">
        <v>2.25</v>
      </c>
      <c r="T10" s="60">
        <v>17.5</v>
      </c>
      <c r="U10" s="65">
        <v>8.3</v>
      </c>
      <c r="V10" s="66">
        <v>38.31</v>
      </c>
      <c r="W10" s="60">
        <v>103</v>
      </c>
      <c r="X10" s="60">
        <v>110</v>
      </c>
      <c r="Y10" s="60">
        <v>15.4</v>
      </c>
      <c r="Z10" s="60">
        <v>0.55</v>
      </c>
      <c r="AA10" s="60">
        <v>17.8</v>
      </c>
      <c r="AB10" s="60">
        <v>2.380116741060799</v>
      </c>
      <c r="AC10" s="61">
        <v>37.6</v>
      </c>
    </row>
    <row r="11" spans="1:29" ht="12.75">
      <c r="A11" s="28">
        <v>1700</v>
      </c>
      <c r="B11" s="9">
        <f t="shared" si="0"/>
        <v>1</v>
      </c>
      <c r="C11" s="77">
        <f t="shared" si="1"/>
        <v>0.20395011108442296</v>
      </c>
      <c r="D11" s="75">
        <f t="shared" si="2"/>
        <v>0.021955624782515042</v>
      </c>
      <c r="E11" s="75">
        <f t="shared" si="3"/>
        <v>0.10121128767668065</v>
      </c>
      <c r="F11" s="76">
        <f t="shared" si="4"/>
        <v>0.6728829764563815</v>
      </c>
      <c r="G11" s="74"/>
      <c r="H11" s="24">
        <f t="shared" si="5"/>
        <v>603.4899999999999</v>
      </c>
      <c r="I11" s="60">
        <f t="shared" si="6"/>
        <v>123.08185253833838</v>
      </c>
      <c r="J11" s="60">
        <f t="shared" si="7"/>
        <v>13.25</v>
      </c>
      <c r="K11" s="60">
        <f t="shared" si="8"/>
        <v>61.08</v>
      </c>
      <c r="L11" s="61">
        <f t="shared" si="9"/>
        <v>406.0781474616616</v>
      </c>
      <c r="M11" s="60"/>
      <c r="N11" s="28">
        <v>1700</v>
      </c>
      <c r="O11" s="24">
        <f t="shared" si="10"/>
        <v>603.4899999999999</v>
      </c>
      <c r="P11" s="65">
        <v>81.46</v>
      </c>
      <c r="Q11" s="60">
        <v>18.8</v>
      </c>
      <c r="R11" s="61">
        <v>22.821852538338394</v>
      </c>
      <c r="S11" s="60">
        <v>1.2</v>
      </c>
      <c r="T11" s="60">
        <v>12.05</v>
      </c>
      <c r="U11" s="65">
        <v>9.3</v>
      </c>
      <c r="V11" s="66">
        <v>51.78</v>
      </c>
      <c r="W11" s="60">
        <v>138</v>
      </c>
      <c r="X11" s="60">
        <v>165</v>
      </c>
      <c r="Y11" s="60">
        <v>27</v>
      </c>
      <c r="Z11" s="60">
        <v>0.55</v>
      </c>
      <c r="AA11" s="60">
        <v>20.8</v>
      </c>
      <c r="AB11" s="60">
        <v>3.728147461661606</v>
      </c>
      <c r="AC11" s="61">
        <v>51</v>
      </c>
    </row>
    <row r="12" spans="1:29" ht="12.75">
      <c r="A12" s="28">
        <v>1820</v>
      </c>
      <c r="B12" s="9">
        <f t="shared" si="0"/>
        <v>1</v>
      </c>
      <c r="C12" s="77">
        <f t="shared" si="1"/>
        <v>0.20788926660678309</v>
      </c>
      <c r="D12" s="75">
        <f t="shared" si="2"/>
        <v>0.031091206094466355</v>
      </c>
      <c r="E12" s="75">
        <f t="shared" si="3"/>
        <v>0.07126373427555363</v>
      </c>
      <c r="F12" s="76">
        <f t="shared" si="4"/>
        <v>0.6897557930231968</v>
      </c>
      <c r="G12" s="74"/>
      <c r="H12" s="24">
        <f t="shared" si="5"/>
        <v>1041.7079704657854</v>
      </c>
      <c r="I12" s="60">
        <f t="shared" si="6"/>
        <v>216.55990599857256</v>
      </c>
      <c r="J12" s="60">
        <f t="shared" si="7"/>
        <v>32.3879572</v>
      </c>
      <c r="K12" s="60">
        <f t="shared" si="8"/>
        <v>74.236</v>
      </c>
      <c r="L12" s="61">
        <f t="shared" si="9"/>
        <v>718.5241072672127</v>
      </c>
      <c r="M12" s="60"/>
      <c r="N12" s="28">
        <v>1820</v>
      </c>
      <c r="O12" s="24">
        <f t="shared" si="10"/>
        <v>1041.7079704657854</v>
      </c>
      <c r="P12" s="65">
        <v>133.028</v>
      </c>
      <c r="Q12" s="60">
        <v>36.457</v>
      </c>
      <c r="R12" s="61">
        <v>47.07490599857259</v>
      </c>
      <c r="S12" s="60">
        <v>10.796510200000002</v>
      </c>
      <c r="T12" s="60">
        <v>21.591447</v>
      </c>
      <c r="U12" s="65">
        <v>10.985</v>
      </c>
      <c r="V12" s="66">
        <v>63.251000000000005</v>
      </c>
      <c r="W12" s="60">
        <v>381</v>
      </c>
      <c r="X12" s="60">
        <v>209.00001326578524</v>
      </c>
      <c r="Y12" s="60">
        <v>31</v>
      </c>
      <c r="Z12" s="60">
        <v>0.434</v>
      </c>
      <c r="AA12" s="60">
        <v>25.147</v>
      </c>
      <c r="AB12" s="60">
        <v>7.690094001427414</v>
      </c>
      <c r="AC12" s="61">
        <v>64.2530000000001</v>
      </c>
    </row>
    <row r="13" spans="1:29" ht="12.75">
      <c r="A13" s="28">
        <v>1870</v>
      </c>
      <c r="B13" s="9">
        <f t="shared" si="0"/>
        <v>1</v>
      </c>
      <c r="C13" s="77">
        <f t="shared" si="1"/>
        <v>0.24870166519528852</v>
      </c>
      <c r="D13" s="75">
        <f t="shared" si="2"/>
        <v>0.06617549298804151</v>
      </c>
      <c r="E13" s="75">
        <f t="shared" si="3"/>
        <v>0.07091300931538952</v>
      </c>
      <c r="F13" s="76">
        <f t="shared" si="4"/>
        <v>0.6142098325012805</v>
      </c>
      <c r="G13" s="74"/>
      <c r="H13" s="24">
        <f t="shared" si="5"/>
        <v>1275.7320676894062</v>
      </c>
      <c r="I13" s="60">
        <f t="shared" si="6"/>
        <v>317.2766895773839</v>
      </c>
      <c r="J13" s="60">
        <f t="shared" si="7"/>
        <v>84.42219850000001</v>
      </c>
      <c r="K13" s="60">
        <f t="shared" si="8"/>
        <v>90.466</v>
      </c>
      <c r="L13" s="61">
        <f t="shared" si="9"/>
        <v>783.5671796120224</v>
      </c>
      <c r="M13" s="60"/>
      <c r="N13" s="28">
        <v>1870</v>
      </c>
      <c r="O13" s="24">
        <f t="shared" si="10"/>
        <v>1275.7320676894062</v>
      </c>
      <c r="P13" s="65">
        <v>187.499</v>
      </c>
      <c r="Q13" s="60">
        <v>53.557</v>
      </c>
      <c r="R13" s="61">
        <v>76.22068957738388</v>
      </c>
      <c r="S13" s="60">
        <v>44.0216295</v>
      </c>
      <c r="T13" s="60">
        <v>40.400569000000004</v>
      </c>
      <c r="U13" s="65">
        <v>15.777</v>
      </c>
      <c r="V13" s="66">
        <v>74.689</v>
      </c>
      <c r="W13" s="60">
        <v>358</v>
      </c>
      <c r="X13" s="60">
        <v>253.00001676234464</v>
      </c>
      <c r="Y13" s="60">
        <v>34.437</v>
      </c>
      <c r="Z13" s="60">
        <v>2.066</v>
      </c>
      <c r="AA13" s="60">
        <v>30.286</v>
      </c>
      <c r="AB13" s="60">
        <v>12.451310422616118</v>
      </c>
      <c r="AC13" s="61">
        <v>93.32685242706155</v>
      </c>
    </row>
    <row r="14" spans="1:29" ht="12.75">
      <c r="A14" s="78">
        <v>1913</v>
      </c>
      <c r="B14" s="9">
        <f t="shared" si="0"/>
        <v>1</v>
      </c>
      <c r="C14" s="77">
        <f t="shared" si="1"/>
        <v>0.2647989284929628</v>
      </c>
      <c r="D14" s="75">
        <f t="shared" si="2"/>
        <v>0.10390209901553032</v>
      </c>
      <c r="E14" s="75">
        <f t="shared" si="3"/>
        <v>0.06954949073083354</v>
      </c>
      <c r="F14" s="76">
        <f t="shared" si="4"/>
        <v>0.5617494817606734</v>
      </c>
      <c r="G14" s="74"/>
      <c r="H14" s="24">
        <f t="shared" si="5"/>
        <v>1792.9247028219831</v>
      </c>
      <c r="I14" s="60">
        <f t="shared" si="6"/>
        <v>474.7645401758249</v>
      </c>
      <c r="J14" s="60">
        <f t="shared" si="7"/>
        <v>186.28864</v>
      </c>
      <c r="K14" s="60">
        <f t="shared" si="8"/>
        <v>124.697</v>
      </c>
      <c r="L14" s="61">
        <f t="shared" si="9"/>
        <v>1007.1745226461584</v>
      </c>
      <c r="M14" s="60"/>
      <c r="N14" s="78">
        <v>1913</v>
      </c>
      <c r="O14" s="24">
        <f t="shared" si="10"/>
        <v>1792.9247028219831</v>
      </c>
      <c r="P14" s="65">
        <v>260.975</v>
      </c>
      <c r="Q14" s="60">
        <v>79.53</v>
      </c>
      <c r="R14" s="61">
        <v>134.2595401758249</v>
      </c>
      <c r="S14" s="60">
        <v>105.458</v>
      </c>
      <c r="T14" s="60">
        <v>80.83064</v>
      </c>
      <c r="U14" s="65">
        <v>24.622</v>
      </c>
      <c r="V14" s="66">
        <v>100.075</v>
      </c>
      <c r="W14" s="60">
        <v>437.14</v>
      </c>
      <c r="X14" s="60">
        <v>303.7</v>
      </c>
      <c r="Y14" s="60">
        <v>51.672</v>
      </c>
      <c r="Z14" s="60">
        <v>5.943</v>
      </c>
      <c r="AA14" s="60">
        <v>38.956</v>
      </c>
      <c r="AB14" s="60">
        <v>21.932459824175123</v>
      </c>
      <c r="AC14" s="61">
        <v>147.83106282198332</v>
      </c>
    </row>
    <row r="15" spans="1:29" ht="12.75">
      <c r="A15" s="78">
        <v>1950</v>
      </c>
      <c r="B15" s="9">
        <f t="shared" si="0"/>
        <v>1</v>
      </c>
      <c r="C15" s="77">
        <f t="shared" si="1"/>
        <v>0.21662583180107628</v>
      </c>
      <c r="D15" s="75">
        <f t="shared" si="2"/>
        <v>0.13124020071076498</v>
      </c>
      <c r="E15" s="75">
        <f t="shared" si="3"/>
        <v>0.09016719231057424</v>
      </c>
      <c r="F15" s="76">
        <f t="shared" si="4"/>
        <v>0.5619667751775843</v>
      </c>
      <c r="G15" s="74"/>
      <c r="H15" s="24">
        <f t="shared" si="5"/>
        <v>2527.959894934743</v>
      </c>
      <c r="I15" s="60">
        <f t="shared" si="6"/>
        <v>547.6214150000001</v>
      </c>
      <c r="J15" s="60">
        <f t="shared" si="7"/>
        <v>331.76996399999996</v>
      </c>
      <c r="K15" s="60">
        <f t="shared" si="8"/>
        <v>227.939046</v>
      </c>
      <c r="L15" s="61">
        <f t="shared" si="9"/>
        <v>1420.6294699347422</v>
      </c>
      <c r="M15" s="60"/>
      <c r="N15" s="78">
        <v>1950</v>
      </c>
      <c r="O15" s="24">
        <f t="shared" si="10"/>
        <v>2527.959894934743</v>
      </c>
      <c r="P15" s="65">
        <v>305.629136</v>
      </c>
      <c r="Q15" s="60">
        <v>87.63675500000001</v>
      </c>
      <c r="R15" s="61">
        <v>154.355524</v>
      </c>
      <c r="S15" s="60">
        <v>166.282422</v>
      </c>
      <c r="T15" s="60">
        <v>165.487542</v>
      </c>
      <c r="U15" s="65">
        <v>43.912307999999996</v>
      </c>
      <c r="V15" s="66">
        <v>184.026738</v>
      </c>
      <c r="W15" s="60">
        <v>546.815</v>
      </c>
      <c r="X15" s="60">
        <v>359</v>
      </c>
      <c r="Y15" s="60">
        <v>83.805</v>
      </c>
      <c r="Z15" s="60">
        <v>10.175647</v>
      </c>
      <c r="AA15" s="60">
        <v>59.83520999999999</v>
      </c>
      <c r="AB15" s="60">
        <v>25.215313</v>
      </c>
      <c r="AC15" s="61">
        <v>335.7832999347422</v>
      </c>
    </row>
    <row r="16" spans="1:29" ht="12.75">
      <c r="A16" s="78">
        <v>1970</v>
      </c>
      <c r="B16" s="9">
        <f t="shared" si="0"/>
        <v>1</v>
      </c>
      <c r="C16" s="77">
        <f t="shared" si="1"/>
        <v>0.17833329838060089</v>
      </c>
      <c r="D16" s="75">
        <f t="shared" si="2"/>
        <v>0.13873724867373405</v>
      </c>
      <c r="E16" s="75">
        <f t="shared" si="3"/>
        <v>0.09912814181584118</v>
      </c>
      <c r="F16" s="76">
        <f t="shared" si="4"/>
        <v>0.5838013111298237</v>
      </c>
      <c r="G16" s="74"/>
      <c r="H16" s="24">
        <f t="shared" si="5"/>
        <v>3691.1574281273156</v>
      </c>
      <c r="I16" s="60">
        <f t="shared" si="6"/>
        <v>658.256279</v>
      </c>
      <c r="J16" s="60">
        <f t="shared" si="7"/>
        <v>512.101026</v>
      </c>
      <c r="K16" s="60">
        <f t="shared" si="8"/>
        <v>365.8975770000001</v>
      </c>
      <c r="L16" s="61">
        <f t="shared" si="9"/>
        <v>2154.902546127315</v>
      </c>
      <c r="M16" s="60"/>
      <c r="N16" s="78">
        <v>1970</v>
      </c>
      <c r="O16" s="24">
        <f t="shared" si="10"/>
        <v>3691.1574281273156</v>
      </c>
      <c r="P16" s="65">
        <v>353.37092399999995</v>
      </c>
      <c r="Q16" s="60">
        <v>107.920563</v>
      </c>
      <c r="R16" s="61">
        <v>196.964792</v>
      </c>
      <c r="S16" s="60">
        <v>226.801986</v>
      </c>
      <c r="T16" s="60">
        <v>285.29904</v>
      </c>
      <c r="U16" s="65">
        <v>70.51293599999998</v>
      </c>
      <c r="V16" s="66">
        <v>295.38464100000016</v>
      </c>
      <c r="W16" s="60">
        <v>818.315</v>
      </c>
      <c r="X16" s="60">
        <v>541</v>
      </c>
      <c r="Y16" s="60">
        <v>104.344973</v>
      </c>
      <c r="Z16" s="60">
        <v>15.488209999999999</v>
      </c>
      <c r="AA16" s="60">
        <v>103.48725400000002</v>
      </c>
      <c r="AB16" s="60">
        <v>45.513321</v>
      </c>
      <c r="AC16" s="61">
        <v>526.753788127315</v>
      </c>
    </row>
    <row r="17" spans="1:29" ht="12.75">
      <c r="A17" s="78">
        <v>1990</v>
      </c>
      <c r="B17" s="9">
        <f t="shared" si="0"/>
        <v>1</v>
      </c>
      <c r="C17" s="77">
        <f t="shared" si="1"/>
        <v>0.13577825223010767</v>
      </c>
      <c r="D17" s="75">
        <f t="shared" si="2"/>
        <v>0.1364747859402296</v>
      </c>
      <c r="E17" s="75">
        <f t="shared" si="3"/>
        <v>0.11972032970654804</v>
      </c>
      <c r="F17" s="76">
        <f t="shared" si="4"/>
        <v>0.6080266321231146</v>
      </c>
      <c r="G17" s="74"/>
      <c r="H17" s="24">
        <f t="shared" si="5"/>
        <v>5306.4251540000005</v>
      </c>
      <c r="I17" s="60">
        <f t="shared" si="6"/>
        <v>720.4971330000001</v>
      </c>
      <c r="J17" s="60">
        <f t="shared" si="7"/>
        <v>724.193237</v>
      </c>
      <c r="K17" s="60">
        <f t="shared" si="8"/>
        <v>635.286969</v>
      </c>
      <c r="L17" s="61">
        <f t="shared" si="9"/>
        <v>3226.447815</v>
      </c>
      <c r="M17" s="60"/>
      <c r="N17" s="78">
        <v>1990</v>
      </c>
      <c r="O17" s="24">
        <f t="shared" si="10"/>
        <v>5306.4251540000005</v>
      </c>
      <c r="P17" s="65">
        <v>375.89822999999996</v>
      </c>
      <c r="Q17" s="60">
        <v>130.08683800000009</v>
      </c>
      <c r="R17" s="61">
        <v>214.51206499999998</v>
      </c>
      <c r="S17" s="60">
        <v>281.16157699999997</v>
      </c>
      <c r="T17" s="60">
        <v>443.03166</v>
      </c>
      <c r="U17" s="65">
        <v>119.693926</v>
      </c>
      <c r="V17" s="66">
        <v>515.593043</v>
      </c>
      <c r="W17" s="60">
        <v>1145.1952290000002</v>
      </c>
      <c r="X17" s="60">
        <v>873.785449</v>
      </c>
      <c r="Y17" s="60">
        <v>122.251184</v>
      </c>
      <c r="Z17" s="60">
        <v>20.494135999999997</v>
      </c>
      <c r="AA17" s="60">
        <v>187.22896799999998</v>
      </c>
      <c r="AB17" s="60">
        <v>66.62728800000001</v>
      </c>
      <c r="AC17" s="61">
        <v>810.8655610000001</v>
      </c>
    </row>
    <row r="18" spans="1:29" ht="13.5" thickBot="1">
      <c r="A18" s="79">
        <v>2012</v>
      </c>
      <c r="B18" s="18">
        <f t="shared" si="0"/>
        <v>1</v>
      </c>
      <c r="C18" s="80">
        <f t="shared" si="1"/>
        <v>0.10495763609005229</v>
      </c>
      <c r="D18" s="81">
        <f t="shared" si="2"/>
        <v>0.13524538692894522</v>
      </c>
      <c r="E18" s="81">
        <f t="shared" si="3"/>
        <v>0.15174073095864968</v>
      </c>
      <c r="F18" s="82">
        <f t="shared" si="4"/>
        <v>0.6080562460223528</v>
      </c>
      <c r="G18" s="74"/>
      <c r="H18" s="26">
        <f t="shared" si="5"/>
        <v>7052.135305000001</v>
      </c>
      <c r="I18" s="67">
        <f t="shared" si="6"/>
        <v>740.175451</v>
      </c>
      <c r="J18" s="67">
        <f t="shared" si="7"/>
        <v>953.7687680000001</v>
      </c>
      <c r="K18" s="67">
        <f t="shared" si="8"/>
        <v>1070.096166</v>
      </c>
      <c r="L18" s="68">
        <f t="shared" si="9"/>
        <v>4288.0949200000005</v>
      </c>
      <c r="M18" s="60"/>
      <c r="N18" s="79">
        <v>2012</v>
      </c>
      <c r="O18" s="26">
        <f t="shared" si="10"/>
        <v>7052.135305000001</v>
      </c>
      <c r="P18" s="69">
        <v>413.5751670000001</v>
      </c>
      <c r="Q18" s="67">
        <v>125.91007099999993</v>
      </c>
      <c r="R18" s="68">
        <v>200.690213</v>
      </c>
      <c r="S18" s="67">
        <v>350.594539</v>
      </c>
      <c r="T18" s="67">
        <v>603.1742290000001</v>
      </c>
      <c r="U18" s="69">
        <v>170.783791</v>
      </c>
      <c r="V18" s="70">
        <v>899.312375</v>
      </c>
      <c r="W18" s="67">
        <v>1353.6006869999999</v>
      </c>
      <c r="X18" s="67">
        <v>1258.3509709999998</v>
      </c>
      <c r="Y18" s="67">
        <v>126.43465300000001</v>
      </c>
      <c r="Z18" s="67">
        <v>27.379945</v>
      </c>
      <c r="AA18" s="67">
        <v>300.25903099999994</v>
      </c>
      <c r="AB18" s="67">
        <v>78.98985100000002</v>
      </c>
      <c r="AC18" s="68">
        <v>1143.0797820000007</v>
      </c>
    </row>
    <row r="19" ht="14.25" thickBot="1" thickTop="1"/>
    <row r="20" spans="1:13" ht="99.75" customHeight="1" thickBot="1" thickTop="1">
      <c r="A20" s="199" t="s">
        <v>85</v>
      </c>
      <c r="B20" s="200"/>
      <c r="C20" s="200"/>
      <c r="D20" s="200"/>
      <c r="E20" s="200"/>
      <c r="F20" s="200"/>
      <c r="G20" s="201"/>
      <c r="H20" s="201"/>
      <c r="I20" s="201"/>
      <c r="J20" s="201"/>
      <c r="K20" s="201"/>
      <c r="L20" s="202"/>
      <c r="M20" s="128"/>
    </row>
    <row r="21" ht="13.5" thickTop="1"/>
    <row r="22" ht="12.75">
      <c r="W22" s="1">
        <f>W13/X13</f>
        <v>1.4150196690946744</v>
      </c>
    </row>
    <row r="23" ht="12.75">
      <c r="W23" s="1">
        <f aca="true" t="shared" si="11" ref="W23:W28">W14/X14</f>
        <v>1.439380968060586</v>
      </c>
    </row>
    <row r="24" ht="12.75">
      <c r="W24" s="1">
        <f t="shared" si="11"/>
        <v>1.5231615598885795</v>
      </c>
    </row>
    <row r="25" ht="12.75">
      <c r="W25" s="1">
        <f t="shared" si="11"/>
        <v>1.5125970425138633</v>
      </c>
    </row>
    <row r="26" ht="12.75">
      <c r="W26" s="1">
        <f t="shared" si="11"/>
        <v>1.3106137557115582</v>
      </c>
    </row>
    <row r="27" ht="12.75">
      <c r="W27" s="1">
        <f t="shared" si="11"/>
        <v>1.0756940775627215</v>
      </c>
    </row>
    <row r="28" ht="12.75">
      <c r="W28" s="1" t="e">
        <f t="shared" si="11"/>
        <v>#DIV/0!</v>
      </c>
    </row>
  </sheetData>
  <sheetProtection/>
  <mergeCells count="3">
    <mergeCell ref="N4:AC4"/>
    <mergeCell ref="A20:L20"/>
    <mergeCell ref="A4:L4"/>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38" r:id="rId1"/>
</worksheet>
</file>

<file path=xl/worksheets/sheet5.xml><?xml version="1.0" encoding="utf-8"?>
<worksheet xmlns="http://schemas.openxmlformats.org/spreadsheetml/2006/main" xmlns:r="http://schemas.openxmlformats.org/officeDocument/2006/relationships">
  <sheetPr>
    <pageSetUpPr fitToPage="1"/>
  </sheetPr>
  <dimension ref="A1:AE22"/>
  <sheetViews>
    <sheetView zoomScalePageLayoutView="0" workbookViewId="0" topLeftCell="A1">
      <pane xSplit="1" ySplit="7" topLeftCell="B8" activePane="bottomRight" state="frozen"/>
      <selection pane="topLeft" activeCell="Q55" sqref="Q55"/>
      <selection pane="topRight" activeCell="Q55" sqref="Q55"/>
      <selection pane="bottomLeft" activeCell="Q55" sqref="Q55"/>
      <selection pane="bottomRight" activeCell="A4" sqref="A4:N18"/>
    </sheetView>
  </sheetViews>
  <sheetFormatPr defaultColWidth="11.421875" defaultRowHeight="12.75"/>
  <cols>
    <col min="1" max="1" width="8.7109375" style="1" customWidth="1"/>
    <col min="2" max="2" width="11.7109375" style="1" customWidth="1"/>
    <col min="3" max="6" width="9.7109375" style="1" customWidth="1"/>
    <col min="7" max="9" width="10.7109375" style="1" customWidth="1"/>
    <col min="10" max="10" width="15.7109375" style="1" customWidth="1"/>
    <col min="11" max="16" width="11.421875" style="1" customWidth="1"/>
    <col min="17" max="17" width="15.7109375" style="1" customWidth="1"/>
    <col min="18" max="16384" width="11.421875" style="1" customWidth="1"/>
  </cols>
  <sheetData>
    <row r="1" spans="2:6" ht="12.75">
      <c r="B1" s="2"/>
      <c r="C1" s="3"/>
      <c r="D1" s="3"/>
      <c r="E1" s="3"/>
      <c r="F1" s="3"/>
    </row>
    <row r="3" ht="13.5" thickBot="1"/>
    <row r="4" spans="1:31" ht="34.5" customHeight="1" thickBot="1" thickTop="1">
      <c r="A4" s="203" t="s">
        <v>100</v>
      </c>
      <c r="B4" s="204"/>
      <c r="C4" s="204"/>
      <c r="D4" s="204"/>
      <c r="E4" s="204"/>
      <c r="F4" s="204"/>
      <c r="G4" s="204"/>
      <c r="H4" s="204"/>
      <c r="I4" s="204"/>
      <c r="J4" s="204"/>
      <c r="K4" s="204"/>
      <c r="L4" s="204"/>
      <c r="M4" s="204"/>
      <c r="N4" s="205"/>
      <c r="O4" s="141"/>
      <c r="P4" s="209" t="s">
        <v>96</v>
      </c>
      <c r="Q4" s="210"/>
      <c r="R4" s="210"/>
      <c r="S4" s="210"/>
      <c r="T4" s="210"/>
      <c r="U4" s="210"/>
      <c r="V4" s="210"/>
      <c r="W4" s="210"/>
      <c r="X4" s="210"/>
      <c r="Y4" s="210"/>
      <c r="Z4" s="210"/>
      <c r="AA4" s="210"/>
      <c r="AB4" s="210"/>
      <c r="AC4" s="210"/>
      <c r="AD4" s="210"/>
      <c r="AE4" s="211"/>
    </row>
    <row r="5" spans="1:9" ht="13.5" thickTop="1">
      <c r="A5" s="4"/>
      <c r="B5" s="4"/>
      <c r="C5" s="4"/>
      <c r="D5" s="4"/>
      <c r="E5" s="4"/>
      <c r="F5" s="4"/>
      <c r="G5" s="4"/>
      <c r="H5" s="4"/>
      <c r="I5" s="4"/>
    </row>
    <row r="6" spans="1:9" ht="13.5" thickBot="1">
      <c r="A6" s="4"/>
      <c r="B6" s="6"/>
      <c r="C6" s="7"/>
      <c r="D6" s="7"/>
      <c r="E6" s="7"/>
      <c r="F6" s="7"/>
      <c r="G6" s="4"/>
      <c r="H6" s="4"/>
      <c r="I6" s="4"/>
    </row>
    <row r="7" spans="1:31" ht="60" customHeight="1" thickBot="1" thickTop="1">
      <c r="A7" s="135"/>
      <c r="B7" s="8" t="s">
        <v>43</v>
      </c>
      <c r="C7" s="44" t="s">
        <v>0</v>
      </c>
      <c r="D7" s="44" t="s">
        <v>1</v>
      </c>
      <c r="E7" s="44" t="s">
        <v>2</v>
      </c>
      <c r="F7" s="45" t="s">
        <v>3</v>
      </c>
      <c r="G7" s="44" t="s">
        <v>8</v>
      </c>
      <c r="H7" s="45" t="s">
        <v>9</v>
      </c>
      <c r="I7" s="74"/>
      <c r="J7" s="8" t="s">
        <v>42</v>
      </c>
      <c r="K7" s="44" t="s">
        <v>0</v>
      </c>
      <c r="L7" s="44" t="s">
        <v>1</v>
      </c>
      <c r="M7" s="44" t="s">
        <v>2</v>
      </c>
      <c r="N7" s="45" t="s">
        <v>3</v>
      </c>
      <c r="O7" s="132"/>
      <c r="P7" s="23"/>
      <c r="Q7" s="8" t="s">
        <v>42</v>
      </c>
      <c r="R7" s="71" t="s">
        <v>7</v>
      </c>
      <c r="S7" s="44" t="s">
        <v>44</v>
      </c>
      <c r="T7" s="45" t="s">
        <v>45</v>
      </c>
      <c r="U7" s="83" t="s">
        <v>46</v>
      </c>
      <c r="V7" s="45" t="s">
        <v>47</v>
      </c>
      <c r="W7" s="71" t="s">
        <v>48</v>
      </c>
      <c r="X7" s="45" t="s">
        <v>49</v>
      </c>
      <c r="Y7" s="72" t="s">
        <v>50</v>
      </c>
      <c r="Z7" s="73" t="s">
        <v>51</v>
      </c>
      <c r="AA7" s="73" t="s">
        <v>52</v>
      </c>
      <c r="AB7" s="73" t="s">
        <v>53</v>
      </c>
      <c r="AC7" s="73" t="s">
        <v>54</v>
      </c>
      <c r="AD7" s="73" t="s">
        <v>55</v>
      </c>
      <c r="AE7" s="45" t="s">
        <v>56</v>
      </c>
    </row>
    <row r="8" spans="1:31" ht="13.5" thickTop="1">
      <c r="A8" s="136">
        <v>0</v>
      </c>
      <c r="B8" s="137">
        <f aca="true" t="shared" si="0" ref="B8:B18">J8/$J8</f>
        <v>1</v>
      </c>
      <c r="C8" s="138">
        <f aca="true" t="shared" si="1" ref="C8:C18">K8/$J8</f>
        <v>1.1936800189409895</v>
      </c>
      <c r="D8" s="139">
        <f aca="true" t="shared" si="2" ref="D8:D18">L8/$J8</f>
        <v>0.822955649834016</v>
      </c>
      <c r="E8" s="139">
        <f aca="true" t="shared" si="3" ref="E8:E18">M8/$J8</f>
        <v>1.0101283351310895</v>
      </c>
      <c r="F8" s="140">
        <f aca="true" t="shared" si="4" ref="F8:F18">N8/$J8</f>
        <v>0.9677089001281722</v>
      </c>
      <c r="G8" s="138">
        <f>1000*(('TS1.1a'!I8+'TS1.1a'!J8)/('TS1.2'!I8+'TS1.2'!J8))/$J8</f>
        <v>1.1340073788567258</v>
      </c>
      <c r="H8" s="140">
        <f>1000*(('TS1.1a'!K8+'TS1.1a'!L8)/('TS1.2'!K8+'TS1.2'!L8))/$J8</f>
        <v>0.9715795433546264</v>
      </c>
      <c r="I8" s="74"/>
      <c r="J8" s="25">
        <f>1000*'TS1.1a'!H8/'TS1.2'!H8</f>
        <v>628.7390731785684</v>
      </c>
      <c r="K8" s="63">
        <f>1000*'TS1.1a'!I8/'TS1.2'!I8</f>
        <v>750.5132687807338</v>
      </c>
      <c r="L8" s="63">
        <f>1000*'TS1.1a'!J8/'TS1.2'!J8</f>
        <v>517.4243725437058</v>
      </c>
      <c r="M8" s="63">
        <f>1000*'TS1.1a'!K8/'TS1.2'!K8</f>
        <v>635.1071532217316</v>
      </c>
      <c r="N8" s="64">
        <f>1000*'TS1.1a'!L8/'TS1.2'!L8</f>
        <v>608.4363969732389</v>
      </c>
      <c r="O8" s="60"/>
      <c r="P8" s="136">
        <v>0</v>
      </c>
      <c r="Q8" s="25">
        <f>1000*'TS1.1a'!O8/'TS1.2'!O8</f>
        <v>628.7390731785684</v>
      </c>
      <c r="R8" s="62">
        <f>1000*'TS1.1a'!P8/'TS1.2'!P8</f>
        <v>803.8271583892973</v>
      </c>
      <c r="S8" s="63">
        <f>1000*'TS1.1a'!Q8/'TS1.2'!Q8</f>
        <v>625.7939027737101</v>
      </c>
      <c r="T8" s="64">
        <f>1000*'TS1.1a'!R8/'TS1.2'!R8</f>
        <v>528.8499069629152</v>
      </c>
      <c r="U8" s="63">
        <f>1000*'TS1.1a'!S8/'TS1.2'!S8</f>
        <v>525.6860823234668</v>
      </c>
      <c r="V8" s="63">
        <f>1000*'TS1.1a'!T8/'TS1.2'!T8</f>
        <v>516.3031405021668</v>
      </c>
      <c r="W8" s="62">
        <f>1000*'TS1.1a'!U8/'TS1.2'!U8</f>
        <v>719.0414112598899</v>
      </c>
      <c r="X8" s="64">
        <f>1000*'TS1.1a'!V8/'TS1.2'!V8</f>
        <v>547.1278706998067</v>
      </c>
      <c r="Y8" s="63">
        <f>1000*'TS1.1a'!W8/'TS1.2'!W8</f>
        <v>599.9889018678756</v>
      </c>
      <c r="Z8" s="63">
        <f>1000*'TS1.1a'!X8/'TS1.2'!X8</f>
        <v>585.1700005652264</v>
      </c>
      <c r="AA8" s="63">
        <f>1000*'TS1.1a'!Y8/'TS1.2'!Y8</f>
        <v>552.289121215371</v>
      </c>
      <c r="AB8" s="63">
        <f>1000*'TS1.1a'!Z8/'TS1.2'!Z8</f>
        <v>462.18881552918936</v>
      </c>
      <c r="AC8" s="63">
        <f>1000*'TS1.1a'!AA8/'TS1.2'!AA8</f>
        <v>830.944155115948</v>
      </c>
      <c r="AD8" s="63">
        <f>1000*'TS1.1a'!AB8/'TS1.2'!AB8</f>
        <v>548.494265287453</v>
      </c>
      <c r="AE8" s="64">
        <f>1000*'TS1.1a'!AC8/'TS1.2'!AC8</f>
        <v>449.28880446993685</v>
      </c>
    </row>
    <row r="9" spans="1:31" ht="12.75">
      <c r="A9" s="28">
        <v>1000</v>
      </c>
      <c r="B9" s="9">
        <f t="shared" si="0"/>
        <v>1</v>
      </c>
      <c r="C9" s="77">
        <f t="shared" si="1"/>
        <v>0.9660309272453432</v>
      </c>
      <c r="D9" s="75">
        <f t="shared" si="2"/>
        <v>0.8507214814001366</v>
      </c>
      <c r="E9" s="75">
        <f t="shared" si="3"/>
        <v>0.945007896805276</v>
      </c>
      <c r="F9" s="76">
        <f t="shared" si="4"/>
        <v>1.0271311937238203</v>
      </c>
      <c r="G9" s="77">
        <f>1000*(('TS1.1a'!I9+'TS1.1a'!J9)/('TS1.2'!I9+'TS1.2'!J9))/$J9</f>
        <v>0.9369679767536779</v>
      </c>
      <c r="H9" s="76">
        <f>1000*(('TS1.1a'!K9+'TS1.1a'!L9)/('TS1.2'!K9+'TS1.2'!L9))/$J9</f>
        <v>1.014868147577337</v>
      </c>
      <c r="I9" s="74"/>
      <c r="J9" s="24">
        <f>1000*'TS1.1a'!H9/'TS1.2'!H9</f>
        <v>608.152492047169</v>
      </c>
      <c r="K9" s="60">
        <f>1000*'TS1.1a'!I9/'TS1.2'!I9</f>
        <v>587.4941157988928</v>
      </c>
      <c r="L9" s="60">
        <f>1000*'TS1.1a'!J9/'TS1.2'!J9</f>
        <v>517.3683889515523</v>
      </c>
      <c r="M9" s="60">
        <f>1000*'TS1.1a'!K9/'TS1.2'!K9</f>
        <v>574.7089074463825</v>
      </c>
      <c r="N9" s="61">
        <f>1000*'TS1.1a'!L9/'TS1.2'!L9</f>
        <v>624.6523951225248</v>
      </c>
      <c r="O9" s="60"/>
      <c r="P9" s="28">
        <v>1000</v>
      </c>
      <c r="Q9" s="24">
        <f>1000*'TS1.1a'!O9/'TS1.2'!O9</f>
        <v>608.152492047169</v>
      </c>
      <c r="R9" s="65">
        <f>1000*'TS1.1a'!P9/'TS1.2'!P9</f>
        <v>596.3131547789353</v>
      </c>
      <c r="S9" s="60">
        <f>1000*'TS1.1a'!Q9/'TS1.2'!Q9</f>
        <v>607.877512919248</v>
      </c>
      <c r="T9" s="61">
        <f>1000*'TS1.1a'!R9/'TS1.2'!R9</f>
        <v>528.849906962915</v>
      </c>
      <c r="U9" s="60">
        <f>1000*'TS1.1a'!S9/'TS1.2'!S9</f>
        <v>525.6860823234667</v>
      </c>
      <c r="V9" s="60">
        <f>1000*'TS1.1a'!T9/'TS1.2'!T9</f>
        <v>516.3031405021668</v>
      </c>
      <c r="W9" s="65">
        <f>1000*'TS1.1a'!U9/'TS1.2'!U9</f>
        <v>648.7863110940381</v>
      </c>
      <c r="X9" s="61">
        <f>1000*'TS1.1a'!V9/'TS1.2'!V9</f>
        <v>539.0294240381079</v>
      </c>
      <c r="Y9" s="60">
        <f>1000*'TS1.1a'!W9/'TS1.2'!W9</f>
        <v>621.3218406009556</v>
      </c>
      <c r="Z9" s="60">
        <f>1000*'TS1.1a'!X9/'TS1.2'!X9</f>
        <v>585.1700005652264</v>
      </c>
      <c r="AA9" s="60">
        <f>1000*'TS1.1a'!Y9/'TS1.2'!Y9</f>
        <v>586.8992394782009</v>
      </c>
      <c r="AB9" s="60">
        <f>1000*'TS1.1a'!Z9/'TS1.2'!Z9</f>
        <v>462.1888155291893</v>
      </c>
      <c r="AC9" s="60">
        <f>1000*'TS1.1a'!AA9/'TS1.2'!AA9</f>
        <v>988.8030173114188</v>
      </c>
      <c r="AD9" s="60">
        <f>1000*'TS1.1a'!AB9/'TS1.2'!AB9</f>
        <v>548.494265287453</v>
      </c>
      <c r="AE9" s="61">
        <f>1000*'TS1.1a'!AC9/'TS1.2'!AC9</f>
        <v>449.3138554208411</v>
      </c>
    </row>
    <row r="10" spans="1:31" ht="12.75">
      <c r="A10" s="28">
        <v>1500</v>
      </c>
      <c r="B10" s="9">
        <f t="shared" si="0"/>
        <v>1</v>
      </c>
      <c r="C10" s="77">
        <f t="shared" si="1"/>
        <v>1.2651754584616381</v>
      </c>
      <c r="D10" s="75">
        <f t="shared" si="2"/>
        <v>0.7112364727998751</v>
      </c>
      <c r="E10" s="75">
        <f t="shared" si="3"/>
        <v>0.7463506752617829</v>
      </c>
      <c r="F10" s="76">
        <f t="shared" si="4"/>
        <v>0.9821998550864002</v>
      </c>
      <c r="G10" s="77">
        <f>1000*(('TS1.1a'!I10+'TS1.1a'!J10)/('TS1.2'!I10+'TS1.2'!J10))/$J10</f>
        <v>1.1610693081848964</v>
      </c>
      <c r="H10" s="76">
        <f>1000*(('TS1.1a'!K10+'TS1.1a'!L10)/('TS1.2'!K10+'TS1.2'!L10))/$J10</f>
        <v>0.94922173538362</v>
      </c>
      <c r="I10" s="74"/>
      <c r="J10" s="24">
        <f>1000*'TS1.1a'!H10/'TS1.2'!H10</f>
        <v>753.8902941367218</v>
      </c>
      <c r="K10" s="60">
        <f>1000*'TS1.1a'!I10/'TS1.2'!I10</f>
        <v>953.8034985142062</v>
      </c>
      <c r="L10" s="60">
        <f>1000*'TS1.1a'!J10/'TS1.2'!J10</f>
        <v>536.1942736798624</v>
      </c>
      <c r="M10" s="60">
        <f>1000*'TS1.1a'!K10/'TS1.2'!K10</f>
        <v>562.6665301022464</v>
      </c>
      <c r="N10" s="61">
        <f>1000*'TS1.1a'!L10/'TS1.2'!L10</f>
        <v>740.4709376521317</v>
      </c>
      <c r="O10" s="60"/>
      <c r="P10" s="28">
        <v>1500</v>
      </c>
      <c r="Q10" s="24">
        <f>1000*'TS1.1a'!O10/'TS1.2'!O10</f>
        <v>753.8902941367218</v>
      </c>
      <c r="R10" s="65">
        <f>1000*'TS1.1a'!P10/'TS1.2'!P10</f>
        <v>1075.77391058865</v>
      </c>
      <c r="S10" s="60">
        <f>1000*'TS1.1a'!Q10/'TS1.2'!Q10</f>
        <v>753.7681160198675</v>
      </c>
      <c r="T10" s="61">
        <f>1000*'TS1.1a'!R10/'TS1.2'!R10</f>
        <v>659.7363588631764</v>
      </c>
      <c r="U10" s="60">
        <f>1000*'TS1.1a'!S10/'TS1.2'!S10</f>
        <v>525.6860823234668</v>
      </c>
      <c r="V10" s="60">
        <f>1000*'TS1.1a'!T10/'TS1.2'!T10</f>
        <v>537.545326854256</v>
      </c>
      <c r="W10" s="65">
        <f>1000*'TS1.1a'!U10/'TS1.2'!U10</f>
        <v>604.4222345237007</v>
      </c>
      <c r="X10" s="61">
        <f>1000*'TS1.1a'!V10/'TS1.2'!V10</f>
        <v>553.6200057822758</v>
      </c>
      <c r="Y10" s="60">
        <f>1000*'TS1.1a'!W10/'TS1.2'!W10</f>
        <v>799.9852024905009</v>
      </c>
      <c r="Z10" s="60">
        <f>1000*'TS1.1a'!X10/'TS1.2'!X10</f>
        <v>715.20777846861</v>
      </c>
      <c r="AA10" s="60">
        <f>1000*'TS1.1a'!Y10/'TS1.2'!Y10</f>
        <v>690.3614015192137</v>
      </c>
      <c r="AB10" s="60">
        <f>1000*'TS1.1a'!Z10/'TS1.2'!Z10</f>
        <v>462.18881552918924</v>
      </c>
      <c r="AC10" s="60">
        <f>1000*'TS1.1a'!AA10/'TS1.2'!AA10</f>
        <v>939.1944020854927</v>
      </c>
      <c r="AD10" s="60">
        <f>1000*'TS1.1a'!AB10/'TS1.2'!AB10</f>
        <v>684.2425510031383</v>
      </c>
      <c r="AE10" s="61">
        <f>1000*'TS1.1a'!AC10/'TS1.2'!AC10</f>
        <v>585.4249991660217</v>
      </c>
    </row>
    <row r="11" spans="1:31" ht="12.75">
      <c r="A11" s="28">
        <v>1700</v>
      </c>
      <c r="B11" s="9">
        <f t="shared" si="0"/>
        <v>1</v>
      </c>
      <c r="C11" s="77">
        <f t="shared" si="1"/>
        <v>1.4713619295594442</v>
      </c>
      <c r="D11" s="75">
        <f t="shared" si="2"/>
        <v>0.8273629841823336</v>
      </c>
      <c r="E11" s="75">
        <f t="shared" si="3"/>
        <v>0.6978078578106363</v>
      </c>
      <c r="F11" s="76">
        <f t="shared" si="4"/>
        <v>0.9082177575063171</v>
      </c>
      <c r="G11" s="77">
        <f>1000*(('TS1.1a'!I11+'TS1.1a'!J11)/('TS1.2'!I11+'TS1.2'!J11))/$J11</f>
        <v>1.4087721101784807</v>
      </c>
      <c r="H11" s="76">
        <f>1000*(('TS1.1a'!K11+'TS1.1a'!L11)/('TS1.2'!K11+'TS1.2'!L11))/$J11</f>
        <v>0.8807070809972085</v>
      </c>
      <c r="I11" s="74"/>
      <c r="J11" s="24">
        <f>1000*'TS1.1a'!H11/'TS1.2'!H11</f>
        <v>820.680901395246</v>
      </c>
      <c r="K11" s="60">
        <f>1000*'TS1.1a'!I11/'TS1.2'!I11</f>
        <v>1207.5186346294931</v>
      </c>
      <c r="L11" s="60">
        <f>1000*'TS1.1a'!J11/'TS1.2'!J11</f>
        <v>679.0009996398181</v>
      </c>
      <c r="M11" s="60">
        <f>1000*'TS1.1a'!K11/'TS1.2'!K11</f>
        <v>572.6775817487186</v>
      </c>
      <c r="N11" s="61">
        <f>1000*'TS1.1a'!L11/'TS1.2'!L11</f>
        <v>745.3569678934532</v>
      </c>
      <c r="O11" s="60"/>
      <c r="P11" s="28">
        <v>1700</v>
      </c>
      <c r="Q11" s="24">
        <f>1000*'TS1.1a'!O11/'TS1.2'!O11</f>
        <v>820.680901395246</v>
      </c>
      <c r="R11" s="65">
        <f>1000*'TS1.1a'!P11/'TS1.2'!P11</f>
        <v>1385.998720534319</v>
      </c>
      <c r="S11" s="60">
        <f>1000*'TS1.1a'!Q11/'TS1.2'!Q11</f>
        <v>920.9505990277916</v>
      </c>
      <c r="T11" s="61">
        <f>1000*'TS1.1a'!R11/'TS1.2'!R11</f>
        <v>806.5210068899597</v>
      </c>
      <c r="U11" s="60">
        <f>1000*'TS1.1a'!S11/'TS1.2'!S11</f>
        <v>671.344934300594</v>
      </c>
      <c r="V11" s="60">
        <f>1000*'TS1.1a'!T11/'TS1.2'!T11</f>
        <v>679.7634293831434</v>
      </c>
      <c r="W11" s="65">
        <f>1000*'TS1.1a'!U11/'TS1.2'!U11</f>
        <v>586.5978037728662</v>
      </c>
      <c r="X11" s="61">
        <f>1000*'TS1.1a'!V11/'TS1.2'!V11</f>
        <v>570.1774259969886</v>
      </c>
      <c r="Y11" s="60">
        <f>1000*'TS1.1a'!W11/'TS1.2'!W11</f>
        <v>799.9852024905008</v>
      </c>
      <c r="Z11" s="60">
        <f>1000*'TS1.1a'!X11/'TS1.2'!X11</f>
        <v>715.20777846861</v>
      </c>
      <c r="AA11" s="60">
        <f>1000*'TS1.1a'!Y11/'TS1.2'!Y11</f>
        <v>787.0119977319036</v>
      </c>
      <c r="AB11" s="60">
        <f>1000*'TS1.1a'!Z11/'TS1.2'!Z11</f>
        <v>462.18881552918924</v>
      </c>
      <c r="AC11" s="60">
        <f>1000*'TS1.1a'!AA11/'TS1.2'!AA11</f>
        <v>941.2758980896751</v>
      </c>
      <c r="AD11" s="60">
        <f>1000*'TS1.1a'!AB11/'TS1.2'!AB11</f>
        <v>836.4795782105074</v>
      </c>
      <c r="AE11" s="61">
        <f>1000*'TS1.1a'!AC11/'TS1.2'!AC11</f>
        <v>589.5166597058819</v>
      </c>
    </row>
    <row r="12" spans="1:31" ht="12.75">
      <c r="A12" s="28">
        <v>1820</v>
      </c>
      <c r="B12" s="9">
        <f t="shared" si="0"/>
        <v>1</v>
      </c>
      <c r="C12" s="77">
        <f t="shared" si="1"/>
        <v>1.5633869914290879</v>
      </c>
      <c r="D12" s="75">
        <f t="shared" si="2"/>
        <v>1.2697759925310315</v>
      </c>
      <c r="E12" s="75">
        <f t="shared" si="3"/>
        <v>0.6400937410377946</v>
      </c>
      <c r="F12" s="76">
        <f t="shared" si="4"/>
        <v>0.8552219402078053</v>
      </c>
      <c r="G12" s="77">
        <f>1000*(('TS1.1a'!I12+'TS1.1a'!J12)/('TS1.2'!I12+'TS1.2'!J12))/$J12</f>
        <v>1.5251883889443005</v>
      </c>
      <c r="H12" s="76">
        <f>1000*(('TS1.1a'!K12+'TS1.1a'!L12)/('TS1.2'!K12+'TS1.2'!L12))/$J12</f>
        <v>0.8350768082224973</v>
      </c>
      <c r="I12" s="74"/>
      <c r="J12" s="24">
        <f>1000*'TS1.1a'!H12/'TS1.2'!H12</f>
        <v>892.8792433104038</v>
      </c>
      <c r="K12" s="60">
        <f>1000*'TS1.1a'!I12/'TS1.2'!I12</f>
        <v>1395.9157939085328</v>
      </c>
      <c r="L12" s="60">
        <f>1000*'TS1.1a'!J12/'TS1.2'!J12</f>
        <v>1133.7566273848242</v>
      </c>
      <c r="M12" s="60">
        <f>1000*'TS1.1a'!K12/'TS1.2'!K12</f>
        <v>571.5264151455516</v>
      </c>
      <c r="N12" s="61">
        <f>1000*'TS1.1a'!L12/'TS1.2'!L12</f>
        <v>763.6099188352006</v>
      </c>
      <c r="O12" s="60"/>
      <c r="P12" s="28">
        <v>1820</v>
      </c>
      <c r="Q12" s="24">
        <f>1000*'TS1.1a'!O12/'TS1.2'!O12</f>
        <v>892.8792433104038</v>
      </c>
      <c r="R12" s="65">
        <f>1000*'TS1.1a'!P12/'TS1.2'!P12</f>
        <v>1666.0394866404638</v>
      </c>
      <c r="S12" s="60">
        <f>1000*'TS1.1a'!Q12/'TS1.2'!Q12</f>
        <v>1038.1954999565785</v>
      </c>
      <c r="T12" s="61">
        <f>1000*'TS1.1a'!R12/'TS1.2'!R12</f>
        <v>909.6141146055287</v>
      </c>
      <c r="U12" s="60">
        <f>1000*'TS1.1a'!S12/'TS1.2'!S12</f>
        <v>1617.2506579370386</v>
      </c>
      <c r="V12" s="60">
        <f>1000*'TS1.1a'!T12/'TS1.2'!T12</f>
        <v>891.9919956537459</v>
      </c>
      <c r="W12" s="65">
        <f>1000*'TS1.1a'!U12/'TS1.2'!U12</f>
        <v>593.9373070948734</v>
      </c>
      <c r="X12" s="61">
        <f>1000*'TS1.1a'!V12/'TS1.2'!V12</f>
        <v>567.6342450919034</v>
      </c>
      <c r="Y12" s="60">
        <f>1000*'TS1.1a'!W12/'TS1.2'!W12</f>
        <v>799.9852024905008</v>
      </c>
      <c r="Z12" s="60">
        <f>1000*'TS1.1a'!X12/'TS1.2'!X12</f>
        <v>693.225750289134</v>
      </c>
      <c r="AA12" s="60">
        <f>1000*'TS1.1a'!Y12/'TS1.2'!Y12</f>
        <v>923.7035552327079</v>
      </c>
      <c r="AB12" s="60">
        <f>1000*'TS1.1a'!Z12/'TS1.2'!Z12</f>
        <v>567.0865075329339</v>
      </c>
      <c r="AC12" s="60">
        <f>1000*'TS1.1a'!AA12/'TS1.2'!AA12</f>
        <v>967.2659726155589</v>
      </c>
      <c r="AD12" s="60">
        <f>1000*'TS1.1a'!AB12/'TS1.2'!AB12</f>
        <v>943.4021239615017</v>
      </c>
      <c r="AE12" s="61">
        <f>1000*'TS1.1a'!AC12/'TS1.2'!AC12</f>
        <v>599.722470416954</v>
      </c>
    </row>
    <row r="13" spans="1:31" ht="12.75">
      <c r="A13" s="28">
        <v>1870</v>
      </c>
      <c r="B13" s="9">
        <f t="shared" si="0"/>
        <v>1</v>
      </c>
      <c r="C13" s="77">
        <f t="shared" si="1"/>
        <v>1.8336767911321152</v>
      </c>
      <c r="D13" s="75">
        <f t="shared" si="2"/>
        <v>1.7471821609377223</v>
      </c>
      <c r="E13" s="75">
        <f t="shared" si="3"/>
        <v>0.5794734562237527</v>
      </c>
      <c r="F13" s="76">
        <f t="shared" si="4"/>
        <v>0.6304827123969907</v>
      </c>
      <c r="G13" s="77">
        <f>1000*(('TS1.1a'!I13+'TS1.1a'!J13)/('TS1.2'!I13+'TS1.2'!J13))/$J13</f>
        <v>1.8154988298377623</v>
      </c>
      <c r="H13" s="76">
        <f>1000*(('TS1.1a'!K13+'TS1.1a'!L13)/('TS1.2'!K13+'TS1.2'!L13))/$J13</f>
        <v>0.6252030462737702</v>
      </c>
      <c r="I13" s="74"/>
      <c r="J13" s="24">
        <f>1000*'TS1.1a'!H13/'TS1.2'!H13</f>
        <v>1172.579975656433</v>
      </c>
      <c r="K13" s="60">
        <f>1000*'TS1.1a'!I13/'TS1.2'!I13</f>
        <v>2150.1326871074616</v>
      </c>
      <c r="L13" s="60">
        <f>1000*'TS1.1a'!J13/'TS1.2'!J13</f>
        <v>2048.7108157397083</v>
      </c>
      <c r="M13" s="60">
        <f>1000*'TS1.1a'!K13/'TS1.2'!K13</f>
        <v>679.4789711923969</v>
      </c>
      <c r="N13" s="61">
        <f>1000*'TS1.1a'!L13/'TS1.2'!L13</f>
        <v>739.2914035542651</v>
      </c>
      <c r="O13" s="60"/>
      <c r="P13" s="28">
        <v>1870</v>
      </c>
      <c r="Q13" s="24">
        <f>1000*'TS1.1a'!O13/'TS1.2'!O13</f>
        <v>1172.579975656433</v>
      </c>
      <c r="R13" s="65">
        <f>1000*'TS1.1a'!P13/'TS1.2'!P13</f>
        <v>2724.7784235257714</v>
      </c>
      <c r="S13" s="60">
        <f>1000*'TS1.1a'!Q13/'TS1.2'!Q13</f>
        <v>1423.388150968512</v>
      </c>
      <c r="T13" s="61">
        <f>1000*'TS1.1a'!R13/'TS1.2'!R13</f>
        <v>1247.1856763640155</v>
      </c>
      <c r="U13" s="60">
        <f>1000*'TS1.1a'!S13/'TS1.2'!S13</f>
        <v>3128.1164519327453</v>
      </c>
      <c r="V13" s="60">
        <f>1000*'TS1.1a'!T13/'TS1.2'!T13</f>
        <v>872.5591878578913</v>
      </c>
      <c r="W13" s="65">
        <f>1000*'TS1.1a'!U13/'TS1.2'!U13</f>
        <v>853.8749021407152</v>
      </c>
      <c r="X13" s="61">
        <f>1000*'TS1.1a'!V13/'TS1.2'!V13</f>
        <v>642.6402854077215</v>
      </c>
      <c r="Y13" s="60">
        <f>1000*'TS1.1a'!W13/'TS1.2'!W13</f>
        <v>706.6535955332757</v>
      </c>
      <c r="Z13" s="60">
        <f>1000*'TS1.1a'!X13/'TS1.2'!X13</f>
        <v>693.2709247857538</v>
      </c>
      <c r="AA13" s="60">
        <f>1000*'TS1.1a'!Y13/'TS1.2'!Y13</f>
        <v>1018.1111635030576</v>
      </c>
      <c r="AB13" s="60">
        <f>1000*'TS1.1a'!Z13/'TS1.2'!Z13</f>
        <v>3753.885926708517</v>
      </c>
      <c r="AC13" s="60">
        <f>1000*'TS1.1a'!AA13/'TS1.2'!AA13</f>
        <v>1181.7226289107584</v>
      </c>
      <c r="AD13" s="60">
        <f>1000*'TS1.1a'!AB13/'TS1.2'!AB13</f>
        <v>1293.5129272553427</v>
      </c>
      <c r="AE13" s="61">
        <f>1000*'TS1.1a'!AC13/'TS1.2'!AC13</f>
        <v>602.1110832120105</v>
      </c>
    </row>
    <row r="14" spans="1:31" ht="12.75">
      <c r="A14" s="78">
        <v>1913</v>
      </c>
      <c r="B14" s="9">
        <f t="shared" si="0"/>
        <v>1</v>
      </c>
      <c r="C14" s="77">
        <f t="shared" si="1"/>
        <v>1.7736229768548082</v>
      </c>
      <c r="D14" s="75">
        <f t="shared" si="2"/>
        <v>2.3073005418965367</v>
      </c>
      <c r="E14" s="75">
        <f t="shared" si="3"/>
        <v>0.4215079995349194</v>
      </c>
      <c r="F14" s="76">
        <f t="shared" si="4"/>
        <v>0.4651495169875806</v>
      </c>
      <c r="G14" s="77">
        <f>1000*(('TS1.1a'!I14+'TS1.1a'!J14)/('TS1.2'!I14+'TS1.2'!J14))/$J14</f>
        <v>1.92401642593207</v>
      </c>
      <c r="H14" s="76">
        <f>1000*(('TS1.1a'!K14+'TS1.1a'!L14)/('TS1.2'!K14+'TS1.2'!L14))/$J14</f>
        <v>0.4603415805805652</v>
      </c>
      <c r="I14" s="74"/>
      <c r="J14" s="24">
        <f>1000*'TS1.1a'!H14/'TS1.2'!H14</f>
        <v>2051.440198278755</v>
      </c>
      <c r="K14" s="60">
        <f>1000*'TS1.1a'!I14/'TS1.2'!I14</f>
        <v>3638.481471310783</v>
      </c>
      <c r="L14" s="60">
        <f>1000*'TS1.1a'!J14/'TS1.2'!J14</f>
        <v>4733.28908115691</v>
      </c>
      <c r="M14" s="60">
        <f>1000*'TS1.1a'!K14/'TS1.2'!K14</f>
        <v>864.6984541419964</v>
      </c>
      <c r="N14" s="61">
        <f>1000*'TS1.1a'!L14/'TS1.2'!L14</f>
        <v>954.2264173582695</v>
      </c>
      <c r="O14" s="60"/>
      <c r="P14" s="78">
        <v>1913</v>
      </c>
      <c r="Q14" s="24">
        <f>1000*'TS1.1a'!O14/'TS1.2'!O14</f>
        <v>2051.440198278755</v>
      </c>
      <c r="R14" s="65">
        <f>1000*'TS1.1a'!P14/'TS1.2'!P14</f>
        <v>4822.363310404641</v>
      </c>
      <c r="S14" s="60">
        <f>1000*'TS1.1a'!Q14/'TS1.2'!Q14</f>
        <v>2575.698093316649</v>
      </c>
      <c r="T14" s="61">
        <f>1000*'TS1.1a'!R14/'TS1.2'!R14</f>
        <v>1966.7909485239365</v>
      </c>
      <c r="U14" s="60">
        <f>1000*'TS1.1a'!S14/'TS1.2'!S14</f>
        <v>6882.737620217725</v>
      </c>
      <c r="V14" s="60">
        <f>1000*'TS1.1a'!T14/'TS1.2'!T14</f>
        <v>1928.94973617244</v>
      </c>
      <c r="W14" s="65">
        <f>1000*'TS1.1a'!U14/'TS1.2'!U14</f>
        <v>1220.4969667844605</v>
      </c>
      <c r="X14" s="61">
        <f>1000*'TS1.1a'!V14/'TS1.2'!V14</f>
        <v>777.1593986507874</v>
      </c>
      <c r="Y14" s="60">
        <f>1000*'TS1.1a'!W14/'TS1.2'!W14</f>
        <v>736.382041689482</v>
      </c>
      <c r="Z14" s="60">
        <f>1000*'TS1.1a'!X14/'TS1.2'!X14</f>
        <v>874.520113089986</v>
      </c>
      <c r="AA14" s="60">
        <f>1000*'TS1.1a'!Y14/'TS1.2'!Y14</f>
        <v>1914.6332831342397</v>
      </c>
      <c r="AB14" s="60">
        <f>1000*'TS1.1a'!Z14/'TS1.2'!Z14</f>
        <v>5957.592834193765</v>
      </c>
      <c r="AC14" s="60">
        <f>1000*'TS1.1a'!AA14/'TS1.2'!AA14</f>
        <v>1659.6493848543173</v>
      </c>
      <c r="AD14" s="60">
        <f>1000*'TS1.1a'!AB14/'TS1.2'!AB14</f>
        <v>2039.8482482106158</v>
      </c>
      <c r="AE14" s="61">
        <f>1000*'TS1.1a'!AC14/'TS1.2'!AC14</f>
        <v>878.351501122314</v>
      </c>
    </row>
    <row r="15" spans="1:31" ht="12.75">
      <c r="A15" s="78">
        <v>1950</v>
      </c>
      <c r="B15" s="9">
        <f t="shared" si="0"/>
        <v>1</v>
      </c>
      <c r="C15" s="77">
        <f t="shared" si="1"/>
        <v>1.8177029018704813</v>
      </c>
      <c r="D15" s="75">
        <f t="shared" si="2"/>
        <v>2.759656957103884</v>
      </c>
      <c r="E15" s="75">
        <f t="shared" si="3"/>
        <v>0.42784637964174205</v>
      </c>
      <c r="F15" s="76">
        <f t="shared" si="4"/>
        <v>0.36564965449146086</v>
      </c>
      <c r="G15" s="77">
        <f>1000*(('TS1.1a'!I15+'TS1.1a'!J15)/('TS1.2'!I15+'TS1.2'!J15))/$J15</f>
        <v>2.173076027485851</v>
      </c>
      <c r="H15" s="76">
        <f>1000*(('TS1.1a'!K15+'TS1.1a'!L15)/('TS1.2'!K15+'TS1.2'!L15))/$J15</f>
        <v>0.3742492741360474</v>
      </c>
      <c r="I15" s="74"/>
      <c r="J15" s="24">
        <f>1000*'TS1.1a'!H15/'TS1.2'!H15</f>
        <v>2821.997649604275</v>
      </c>
      <c r="K15" s="60">
        <f>1000*'TS1.1a'!I15/'TS1.2'!I15</f>
        <v>5129.5533167573685</v>
      </c>
      <c r="L15" s="60">
        <f>1000*'TS1.1a'!J15/'TS1.2'!J15</f>
        <v>7787.745446661245</v>
      </c>
      <c r="M15" s="60">
        <f>1000*'TS1.1a'!K15/'TS1.2'!K15</f>
        <v>1207.3814777406944</v>
      </c>
      <c r="N15" s="61">
        <f>1000*'TS1.1a'!L15/'TS1.2'!L15</f>
        <v>1031.8624655535177</v>
      </c>
      <c r="O15" s="60"/>
      <c r="P15" s="78">
        <v>1950</v>
      </c>
      <c r="Q15" s="24">
        <f>1000*'TS1.1a'!O15/'TS1.2'!O15</f>
        <v>2821.997649604275</v>
      </c>
      <c r="R15" s="65">
        <f>1000*'TS1.1a'!P15/'TS1.2'!P15</f>
        <v>6373.731222064739</v>
      </c>
      <c r="S15" s="60">
        <f>1000*'TS1.1a'!Q15/'TS1.2'!Q15</f>
        <v>3208.4517812434415</v>
      </c>
      <c r="T15" s="61">
        <f>1000*'TS1.1a'!R15/'TS1.2'!R15</f>
        <v>3756.7620609586884</v>
      </c>
      <c r="U15" s="60">
        <f>1000*'TS1.1a'!S15/'TS1.2'!S15</f>
        <v>12314.304802863455</v>
      </c>
      <c r="V15" s="60">
        <f>1000*'TS1.1a'!T15/'TS1.2'!T15</f>
        <v>3239.44384051337</v>
      </c>
      <c r="W15" s="65">
        <f>1000*'TS1.1a'!U15/'TS1.2'!U15</f>
        <v>1505.2261331611824</v>
      </c>
      <c r="X15" s="61">
        <f>1000*'TS1.1a'!V15/'TS1.2'!V15</f>
        <v>1136.3100324326854</v>
      </c>
      <c r="Y15" s="60">
        <f>1000*'TS1.1a'!W15/'TS1.2'!W15</f>
        <v>597.3512517400319</v>
      </c>
      <c r="Z15" s="60">
        <f>1000*'TS1.1a'!X15/'TS1.2'!X15</f>
        <v>804.9374674441702</v>
      </c>
      <c r="AA15" s="60">
        <f>1000*'TS1.1a'!Y15/'TS1.2'!Y15</f>
        <v>2651.9828973675017</v>
      </c>
      <c r="AB15" s="60">
        <f>1000*'TS1.1a'!Z15/'TS1.2'!Z15</f>
        <v>8790.113348594576</v>
      </c>
      <c r="AC15" s="60">
        <f>1000*'TS1.1a'!AA15/'TS1.2'!AA15</f>
        <v>2829.433917223122</v>
      </c>
      <c r="AD15" s="60">
        <f>1000*'TS1.1a'!AB15/'TS1.2'!AB15</f>
        <v>3896.308611111863</v>
      </c>
      <c r="AE15" s="61">
        <f>1000*'TS1.1a'!AC15/'TS1.2'!AC15</f>
        <v>807.1876146720937</v>
      </c>
    </row>
    <row r="16" spans="1:31" ht="12.75">
      <c r="A16" s="78">
        <v>1970</v>
      </c>
      <c r="B16" s="9">
        <f t="shared" si="0"/>
        <v>1</v>
      </c>
      <c r="C16" s="77">
        <f t="shared" si="1"/>
        <v>2.218426664827763</v>
      </c>
      <c r="D16" s="75">
        <f t="shared" si="2"/>
        <v>2.330353155153683</v>
      </c>
      <c r="E16" s="75">
        <f t="shared" si="3"/>
        <v>0.3687503562602256</v>
      </c>
      <c r="F16" s="76">
        <f t="shared" si="4"/>
        <v>0.4188416986909283</v>
      </c>
      <c r="G16" s="77">
        <f>1000*(('TS1.1a'!I16+'TS1.1a'!J16)/('TS1.2'!I16+'TS1.2'!J16))/$J16</f>
        <v>2.267401170551451</v>
      </c>
      <c r="H16" s="76">
        <f>1000*(('TS1.1a'!K16+'TS1.1a'!L16)/('TS1.2'!K16+'TS1.2'!L16))/$J16</f>
        <v>0.411570871997484</v>
      </c>
      <c r="I16" s="74"/>
      <c r="J16" s="24">
        <f>1000*'TS1.1a'!H16/'TS1.2'!H16</f>
        <v>4915.628549283158</v>
      </c>
      <c r="K16" s="60">
        <f>1000*'TS1.1a'!I16/'TS1.2'!I16</f>
        <v>10904.96144811837</v>
      </c>
      <c r="L16" s="60">
        <f>1000*'TS1.1a'!J16/'TS1.2'!J16</f>
        <v>11455.150499385527</v>
      </c>
      <c r="M16" s="60">
        <f>1000*'TS1.1a'!K16/'TS1.2'!K16</f>
        <v>1812.6397787911003</v>
      </c>
      <c r="N16" s="61">
        <f>1000*'TS1.1a'!L16/'TS1.2'!L16</f>
        <v>2058.870211715381</v>
      </c>
      <c r="O16" s="60"/>
      <c r="P16" s="78">
        <v>1970</v>
      </c>
      <c r="Q16" s="24">
        <f>1000*'TS1.1a'!O16/'TS1.2'!O16</f>
        <v>4915.628549283158</v>
      </c>
      <c r="R16" s="65">
        <f>1000*'TS1.1a'!P16/'TS1.2'!P16</f>
        <v>14186.529006101893</v>
      </c>
      <c r="S16" s="60">
        <f>1000*'TS1.1a'!Q16/'TS1.2'!Q16</f>
        <v>6557.728909803065</v>
      </c>
      <c r="T16" s="61">
        <f>1000*'TS1.1a'!R16/'TS1.2'!R16</f>
        <v>7399.4883628262905</v>
      </c>
      <c r="U16" s="60">
        <f>1000*'TS1.1a'!S16/'TS1.2'!S16</f>
        <v>19376.9600403489</v>
      </c>
      <c r="V16" s="60">
        <f>1000*'TS1.1a'!T16/'TS1.2'!T16</f>
        <v>5157.610428433168</v>
      </c>
      <c r="W16" s="65">
        <f>1000*'TS1.1a'!U16/'TS1.2'!U16</f>
        <v>2386.316966631881</v>
      </c>
      <c r="X16" s="61">
        <f>1000*'TS1.1a'!V16/'TS1.2'!V16</f>
        <v>1675.6940571248306</v>
      </c>
      <c r="Y16" s="60">
        <f>1000*'TS1.1a'!W16/'TS1.2'!W16</f>
        <v>733.8851805352039</v>
      </c>
      <c r="Z16" s="60">
        <f>1000*'TS1.1a'!X16/'TS1.2'!X16</f>
        <v>950.6388410044991</v>
      </c>
      <c r="AA16" s="60">
        <f>1000*'TS1.1a'!Y16/'TS1.2'!Y16</f>
        <v>13412.274251154928</v>
      </c>
      <c r="AB16" s="60">
        <f>1000*'TS1.1a'!Z16/'TS1.2'!Z16</f>
        <v>13716.866632499634</v>
      </c>
      <c r="AC16" s="60">
        <f>1000*'TS1.1a'!AA16/'TS1.2'!AA16</f>
        <v>6369.557740371988</v>
      </c>
      <c r="AD16" s="60">
        <f>1000*'TS1.1a'!AB16/'TS1.2'!AB16</f>
        <v>7644.65307341321</v>
      </c>
      <c r="AE16" s="61">
        <f>1000*'TS1.1a'!AC16/'TS1.2'!AC16</f>
        <v>1334.1434236582365</v>
      </c>
    </row>
    <row r="17" spans="1:31" ht="12.75">
      <c r="A17" s="78">
        <v>1990</v>
      </c>
      <c r="B17" s="9">
        <f t="shared" si="0"/>
        <v>1</v>
      </c>
      <c r="C17" s="77">
        <f t="shared" si="1"/>
        <v>2.4846401919609917</v>
      </c>
      <c r="D17" s="75">
        <f t="shared" si="2"/>
        <v>2.4335529856088383</v>
      </c>
      <c r="E17" s="75">
        <f t="shared" si="3"/>
        <v>0.30079110711492724</v>
      </c>
      <c r="F17" s="76">
        <f t="shared" si="4"/>
        <v>0.48437099372557485</v>
      </c>
      <c r="G17" s="77">
        <f>1000*(('TS1.1a'!I17+'TS1.1a'!J17)/('TS1.2'!I17+'TS1.2'!J17))/$J17</f>
        <v>2.4590312378863186</v>
      </c>
      <c r="H17" s="76">
        <f>1000*(('TS1.1a'!K17+'TS1.1a'!L17)/('TS1.2'!K17+'TS1.2'!L17))/$J17</f>
        <v>0.4541706003123741</v>
      </c>
      <c r="I17" s="74"/>
      <c r="J17" s="24">
        <f>1000*'TS1.1a'!H17/'TS1.2'!H17</f>
        <v>6417.048071350038</v>
      </c>
      <c r="K17" s="60">
        <f>1000*'TS1.1a'!I17/'TS1.2'!I17</f>
        <v>15944.055551822072</v>
      </c>
      <c r="L17" s="60">
        <f>1000*'TS1.1a'!J17/'TS1.2'!J17</f>
        <v>15616.226492829323</v>
      </c>
      <c r="M17" s="60">
        <f>1000*'TS1.1a'!K17/'TS1.2'!K17</f>
        <v>1930.1909937910866</v>
      </c>
      <c r="N17" s="61">
        <f>1000*'TS1.1a'!L17/'TS1.2'!L17</f>
        <v>3108.2319511046016</v>
      </c>
      <c r="O17" s="60"/>
      <c r="P17" s="78">
        <v>1990</v>
      </c>
      <c r="Q17" s="24">
        <f>1000*'TS1.1a'!O17/'TS1.2'!O17</f>
        <v>6417.048071350038</v>
      </c>
      <c r="R17" s="65">
        <f>1000*'TS1.1a'!P17/'TS1.2'!P17</f>
        <v>22194.256159568973</v>
      </c>
      <c r="S17" s="60">
        <f>1000*'TS1.1a'!Q17/'TS1.2'!Q17</f>
        <v>8247.635363836167</v>
      </c>
      <c r="T17" s="61">
        <f>1000*'TS1.1a'!R17/'TS1.2'!R17</f>
        <v>9658.924785762232</v>
      </c>
      <c r="U17" s="60">
        <f>1000*'TS1.1a'!S17/'TS1.2'!S17</f>
        <v>29921.747544534323</v>
      </c>
      <c r="V17" s="60">
        <f>1000*'TS1.1a'!T17/'TS1.2'!T17</f>
        <v>6537.500925667654</v>
      </c>
      <c r="W17" s="65">
        <f>1000*'TS1.1a'!U17/'TS1.2'!U17</f>
        <v>3589.0274419898856</v>
      </c>
      <c r="X17" s="61">
        <f>1000*'TS1.1a'!V17/'TS1.2'!V17</f>
        <v>1545.0953262438236</v>
      </c>
      <c r="Y17" s="60">
        <f>1000*'TS1.1a'!W17/'TS1.2'!W17</f>
        <v>1053.2348484151223</v>
      </c>
      <c r="Z17" s="60">
        <f>1000*'TS1.1a'!X17/'TS1.2'!X17</f>
        <v>1167.8992738955315</v>
      </c>
      <c r="AA17" s="60">
        <f>1000*'TS1.1a'!Y17/'TS1.2'!Y17</f>
        <v>25942.499213870084</v>
      </c>
      <c r="AB17" s="60">
        <f>1000*'TS1.1a'!Z17/'TS1.2'!Z17</f>
        <v>19167.619104891117</v>
      </c>
      <c r="AC17" s="60">
        <f>1000*'TS1.1a'!AA17/'TS1.2'!AA17</f>
        <v>7739.976539112929</v>
      </c>
      <c r="AD17" s="60">
        <f>1000*'TS1.1a'!AB17/'TS1.2'!AB17</f>
        <v>7688.92275882503</v>
      </c>
      <c r="AE17" s="61">
        <f>1000*'TS1.1a'!AC17/'TS1.2'!AC17</f>
        <v>2807.03787829839</v>
      </c>
    </row>
    <row r="18" spans="1:31" ht="13.5" thickBot="1">
      <c r="A18" s="79">
        <v>2012</v>
      </c>
      <c r="B18" s="18">
        <f t="shared" si="0"/>
        <v>1</v>
      </c>
      <c r="C18" s="80">
        <f t="shared" si="1"/>
        <v>2.381204658154355</v>
      </c>
      <c r="D18" s="81">
        <f t="shared" si="2"/>
        <v>2.1350281561847275</v>
      </c>
      <c r="E18" s="81">
        <f t="shared" si="3"/>
        <v>0.26110273316947924</v>
      </c>
      <c r="F18" s="82">
        <f t="shared" si="4"/>
        <v>0.6935242621357129</v>
      </c>
      <c r="G18" s="80">
        <f>1000*(('TS1.1a'!I18+'TS1.1a'!J18)/('TS1.2'!I18+'TS1.2'!J18))/$J18</f>
        <v>2.2425959269101057</v>
      </c>
      <c r="H18" s="82">
        <f>1000*(('TS1.1a'!K18+'TS1.1a'!L18)/('TS1.2'!K18+'TS1.2'!L18))/$J18</f>
        <v>0.6071644043374979</v>
      </c>
      <c r="I18" s="74"/>
      <c r="J18" s="26">
        <f>1000*'TS1.1a'!H18/'TS1.2'!H18</f>
        <v>10092.004659202794</v>
      </c>
      <c r="K18" s="67">
        <f>1000*'TS1.1a'!I18/'TS1.2'!I18</f>
        <v>24031.128504609147</v>
      </c>
      <c r="L18" s="67">
        <f>1000*'TS1.1a'!J18/'TS1.2'!J18</f>
        <v>21546.71409974542</v>
      </c>
      <c r="M18" s="67">
        <f>1000*'TS1.1a'!K18/'TS1.2'!K18</f>
        <v>2635.049999676968</v>
      </c>
      <c r="N18" s="68">
        <f>1000*'TS1.1a'!L18/'TS1.2'!L18</f>
        <v>6999.050084743795</v>
      </c>
      <c r="O18" s="60"/>
      <c r="P18" s="79">
        <v>2012</v>
      </c>
      <c r="Q18" s="26">
        <f>1000*'TS1.1a'!O18/'TS1.2'!O18</f>
        <v>10092.004659202794</v>
      </c>
      <c r="R18" s="69">
        <f>1000*'TS1.1a'!P18/'TS1.2'!P18</f>
        <v>30689.42524104961</v>
      </c>
      <c r="S18" s="67">
        <f>1000*'TS1.1a'!Q18/'TS1.2'!Q18</f>
        <v>15976.338912949695</v>
      </c>
      <c r="T18" s="68">
        <f>1000*'TS1.1a'!R18/'TS1.2'!R18</f>
        <v>15363.406101359631</v>
      </c>
      <c r="U18" s="67">
        <f>1000*'TS1.1a'!S18/'TS1.2'!S18</f>
        <v>40663.80320982794</v>
      </c>
      <c r="V18" s="67">
        <f>1000*'TS1.1a'!T18/'TS1.2'!T18</f>
        <v>10434.921318606397</v>
      </c>
      <c r="W18" s="69">
        <f>1000*'TS1.1a'!U18/'TS1.2'!U18</f>
        <v>5740.601451227182</v>
      </c>
      <c r="X18" s="68">
        <f>1000*'TS1.1a'!V18/'TS1.2'!V18</f>
        <v>2045.290684910174</v>
      </c>
      <c r="Y18" s="67">
        <f>1000*'TS1.1a'!W18/'TS1.2'!W18</f>
        <v>7672.761326913664</v>
      </c>
      <c r="Z18" s="67">
        <f>1000*'TS1.1a'!X18/'TS1.2'!X18</f>
        <v>3200.0729563150626</v>
      </c>
      <c r="AA18" s="67">
        <f>1000*'TS1.1a'!Y18/'TS1.2'!Y18</f>
        <v>29998.596840471113</v>
      </c>
      <c r="AB18" s="67">
        <f>1000*'TS1.1a'!Z18/'TS1.2'!Z18</f>
        <v>29486.435676318597</v>
      </c>
      <c r="AC18" s="67">
        <f>1000*'TS1.1a'!AA18/'TS1.2'!AA18</f>
        <v>13390.448118982455</v>
      </c>
      <c r="AD18" s="67">
        <f>1000*'TS1.1a'!AB18/'TS1.2'!AB18</f>
        <v>6375.422050970752</v>
      </c>
      <c r="AE18" s="68">
        <f>1000*'TS1.1a'!AC18/'TS1.2'!AC18</f>
        <v>5664.9811467516065</v>
      </c>
    </row>
    <row r="19" ht="14.25" thickBot="1" thickTop="1"/>
    <row r="20" spans="1:6" ht="99.75" customHeight="1" thickBot="1" thickTop="1">
      <c r="A20" s="199" t="s">
        <v>87</v>
      </c>
      <c r="B20" s="200"/>
      <c r="C20" s="200"/>
      <c r="D20" s="200"/>
      <c r="E20" s="200"/>
      <c r="F20" s="208"/>
    </row>
    <row r="21" ht="13.5" thickTop="1"/>
    <row r="22" spans="1:31" ht="12.75">
      <c r="A22" s="78">
        <v>1980</v>
      </c>
      <c r="B22" s="9">
        <f>J22/$J22</f>
        <v>1</v>
      </c>
      <c r="C22" s="77">
        <f>K22/$J22</f>
        <v>2.34086330611975</v>
      </c>
      <c r="D22" s="75">
        <f>L22/$J22</f>
        <v>2.3868497850276857</v>
      </c>
      <c r="E22" s="75">
        <f>M22/$J22</f>
        <v>0.34851619958676117</v>
      </c>
      <c r="F22" s="76">
        <f>N22/$J22</f>
        <v>0.44548524707972464</v>
      </c>
      <c r="G22" s="77"/>
      <c r="H22" s="76"/>
      <c r="I22" s="74"/>
      <c r="J22" s="24">
        <v>5888.715357425092</v>
      </c>
      <c r="K22" s="60">
        <v>13784.677700380247</v>
      </c>
      <c r="L22" s="60">
        <v>14055.478984959314</v>
      </c>
      <c r="M22" s="60">
        <v>2052.312696817989</v>
      </c>
      <c r="N22" s="61">
        <v>2623.335815984686</v>
      </c>
      <c r="O22" s="60"/>
      <c r="P22" s="23"/>
      <c r="Q22" s="24">
        <v>5888.71535742509</v>
      </c>
      <c r="R22" s="65">
        <v>18351.55001277705</v>
      </c>
      <c r="S22" s="60">
        <v>8792.847063576932</v>
      </c>
      <c r="T22" s="61">
        <v>8547.309665130082</v>
      </c>
      <c r="U22" s="60">
        <v>24107.017176213303</v>
      </c>
      <c r="V22" s="60">
        <v>7019.043568783921</v>
      </c>
      <c r="W22" s="65">
        <v>3422.3364891481156</v>
      </c>
      <c r="X22" s="61">
        <v>1732.666628226843</v>
      </c>
      <c r="Y22" s="60">
        <v>851.7072577694383</v>
      </c>
      <c r="Z22" s="60">
        <v>991.759669978432</v>
      </c>
      <c r="AA22" s="60">
        <v>18539.972918006722</v>
      </c>
      <c r="AB22" s="60">
        <v>16227.170859933416</v>
      </c>
      <c r="AC22" s="60">
        <v>8597.934001357406</v>
      </c>
      <c r="AD22" s="60">
        <v>8813.265723781007</v>
      </c>
      <c r="AE22" s="61">
        <v>1962.4171307004299</v>
      </c>
    </row>
  </sheetData>
  <sheetProtection/>
  <mergeCells count="3">
    <mergeCell ref="A20:F20"/>
    <mergeCell ref="P4:AE4"/>
    <mergeCell ref="A4:N4"/>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37" r:id="rId1"/>
</worksheet>
</file>

<file path=xl/worksheets/sheet6.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4">
      <selection activeCell="A3" sqref="A3:H27"/>
    </sheetView>
  </sheetViews>
  <sheetFormatPr defaultColWidth="11.421875" defaultRowHeight="12.75"/>
  <cols>
    <col min="1" max="1" width="33.00390625" style="1" customWidth="1"/>
    <col min="2" max="8" width="18.7109375" style="1" customWidth="1"/>
    <col min="9" max="9" width="10.7109375" style="1" customWidth="1"/>
    <col min="10" max="16384" width="11.421875" style="1" customWidth="1"/>
  </cols>
  <sheetData>
    <row r="1" ht="12.75">
      <c r="E1" s="23"/>
    </row>
    <row r="2" ht="13.5" thickBot="1"/>
    <row r="3" spans="1:9" ht="57" customHeight="1" thickBot="1" thickTop="1">
      <c r="A3" s="159" t="s">
        <v>88</v>
      </c>
      <c r="B3" s="160"/>
      <c r="C3" s="161"/>
      <c r="D3" s="161"/>
      <c r="E3" s="161"/>
      <c r="F3" s="161"/>
      <c r="G3" s="161"/>
      <c r="H3" s="162"/>
      <c r="I3" s="4"/>
    </row>
    <row r="4" spans="1:9" ht="27.75" customHeight="1" thickBot="1" thickTop="1">
      <c r="A4" s="30"/>
      <c r="B4" s="179" t="s">
        <v>11</v>
      </c>
      <c r="C4" s="172" t="s">
        <v>40</v>
      </c>
      <c r="D4" s="173"/>
      <c r="E4" s="174"/>
      <c r="F4" s="172" t="s">
        <v>12</v>
      </c>
      <c r="G4" s="173"/>
      <c r="H4" s="174"/>
      <c r="I4" s="4"/>
    </row>
    <row r="5" spans="1:9" ht="84.75" customHeight="1" thickBot="1" thickTop="1">
      <c r="A5" s="29"/>
      <c r="B5" s="180"/>
      <c r="C5" s="175" t="s">
        <v>39</v>
      </c>
      <c r="D5" s="58" t="s">
        <v>59</v>
      </c>
      <c r="E5" s="58" t="s">
        <v>58</v>
      </c>
      <c r="F5" s="175" t="s">
        <v>39</v>
      </c>
      <c r="G5" s="58" t="s">
        <v>59</v>
      </c>
      <c r="H5" s="58" t="s">
        <v>58</v>
      </c>
      <c r="I5" s="74"/>
    </row>
    <row r="6" spans="1:9" ht="19.5" customHeight="1" thickBot="1" thickTop="1">
      <c r="A6" s="29"/>
      <c r="B6" s="181"/>
      <c r="C6" s="176"/>
      <c r="D6" s="177" t="s">
        <v>57</v>
      </c>
      <c r="E6" s="178"/>
      <c r="F6" s="176"/>
      <c r="G6" s="177" t="s">
        <v>57</v>
      </c>
      <c r="H6" s="178"/>
      <c r="I6" s="74"/>
    </row>
    <row r="7" spans="1:9" ht="34.5" customHeight="1" thickBot="1" thickTop="1">
      <c r="A7" s="59" t="s">
        <v>10</v>
      </c>
      <c r="B7" s="87">
        <f>10*ROUND('TS1.5'!B7/10,0)</f>
        <v>7050</v>
      </c>
      <c r="C7" s="88">
        <f>100*ROUND('TS1.5'!C7/100,0)</f>
        <v>71200</v>
      </c>
      <c r="D7" s="89">
        <f>100*ROUND('TS1.5'!D7/100,0)</f>
        <v>10100</v>
      </c>
      <c r="E7" s="89">
        <f>10*ROUND('TS1.5'!E7/10,0)</f>
        <v>760</v>
      </c>
      <c r="F7" s="88">
        <f>100*ROUND('TS1.5'!F7/100,0)</f>
        <v>56500</v>
      </c>
      <c r="G7" s="89">
        <f>100*ROUND('TS1.5'!G7/100,0)</f>
        <v>8000</v>
      </c>
      <c r="H7" s="89">
        <f>10*ROUND('TS1.5'!H7/10,0)</f>
        <v>600</v>
      </c>
      <c r="I7" s="74"/>
    </row>
    <row r="8" spans="1:9" ht="27.75" customHeight="1" thickTop="1">
      <c r="A8" s="37" t="s">
        <v>0</v>
      </c>
      <c r="B8" s="32">
        <f>10*ROUND('TS1.5'!B8/10,0)</f>
        <v>740</v>
      </c>
      <c r="C8" s="38">
        <f>100*ROUND('TS1.5'!C8/100,0)</f>
        <v>17800</v>
      </c>
      <c r="D8" s="39">
        <f>100*ROUND('TS1.5'!D8/100,0)</f>
        <v>24000</v>
      </c>
      <c r="E8" s="39">
        <f>10*ROUND('TS1.5'!E8/10,0)</f>
        <v>1800</v>
      </c>
      <c r="F8" s="38">
        <f>100*ROUND('TS1.5'!F8/100,0)</f>
        <v>15900</v>
      </c>
      <c r="G8" s="39">
        <f>100*ROUND('TS1.5'!G8/100,0)</f>
        <v>21500</v>
      </c>
      <c r="H8" s="39">
        <f>10*ROUND('TS1.5'!H8/10,0)</f>
        <v>1610</v>
      </c>
      <c r="I8" s="74"/>
    </row>
    <row r="9" spans="1:9" ht="27.75" customHeight="1">
      <c r="A9" s="30" t="s">
        <v>69</v>
      </c>
      <c r="B9" s="35">
        <f>10*ROUND('TS1.5'!B9/10,0)</f>
        <v>540</v>
      </c>
      <c r="C9" s="33">
        <f>100*ROUND('TS1.5'!C9/100,0)</f>
        <v>14700</v>
      </c>
      <c r="D9" s="36">
        <f>100*ROUND('TS1.5'!D9/100,0)</f>
        <v>27300</v>
      </c>
      <c r="E9" s="36">
        <f>10*ROUND('TS1.5'!E9/10,0)</f>
        <v>2040</v>
      </c>
      <c r="F9" s="33">
        <f>100*ROUND('TS1.5'!F9/100,0)</f>
        <v>14100</v>
      </c>
      <c r="G9" s="36">
        <f>100*ROUND('TS1.5'!G9/100,0)</f>
        <v>26200</v>
      </c>
      <c r="H9" s="36">
        <f>10*ROUND('TS1.5'!H9/10,0)</f>
        <v>1960</v>
      </c>
      <c r="I9" s="74"/>
    </row>
    <row r="10" spans="1:9" ht="27.75" customHeight="1" thickBot="1">
      <c r="A10" s="30" t="s">
        <v>71</v>
      </c>
      <c r="B10" s="35">
        <f>10*ROUND('TS1.5'!B10/10,0)</f>
        <v>200</v>
      </c>
      <c r="C10" s="33">
        <f>100*ROUND('TS1.5'!C10/100,0)</f>
        <v>3100</v>
      </c>
      <c r="D10" s="36">
        <f>100*ROUND('TS1.5'!D10/100,0)</f>
        <v>15400</v>
      </c>
      <c r="E10" s="36">
        <f>10*ROUND('TS1.5'!E10/10,0)</f>
        <v>1150</v>
      </c>
      <c r="F10" s="33">
        <f>100*ROUND('TS1.5'!F10/100,0)</f>
        <v>1800</v>
      </c>
      <c r="G10" s="36">
        <f>100*ROUND('TS1.5'!G10/100,0)</f>
        <v>8800</v>
      </c>
      <c r="H10" s="36">
        <f>10*ROUND('TS1.5'!H10/10,0)</f>
        <v>660</v>
      </c>
      <c r="I10" s="74"/>
    </row>
    <row r="11" spans="1:9" ht="27.75" customHeight="1">
      <c r="A11" s="109" t="s">
        <v>78</v>
      </c>
      <c r="B11" s="110">
        <f>10*ROUND('TS1.5'!B11/10,0)</f>
        <v>410</v>
      </c>
      <c r="C11" s="111">
        <f>100*ROUND('TS1.5'!C11/100,0)</f>
        <v>12700</v>
      </c>
      <c r="D11" s="112">
        <f>100*ROUND('TS1.5'!D11/100,0)</f>
        <v>30700</v>
      </c>
      <c r="E11" s="112">
        <f>10*ROUND('TS1.5'!E11/10,0)</f>
        <v>2300</v>
      </c>
      <c r="F11" s="111">
        <f>100*ROUND('TS1.5'!F11/100,0)</f>
        <v>12900</v>
      </c>
      <c r="G11" s="112">
        <f>100*ROUND('TS1.5'!G11/100,0)</f>
        <v>31100</v>
      </c>
      <c r="H11" s="112">
        <f>10*ROUND('TS1.5'!H11/10,0)</f>
        <v>2340</v>
      </c>
      <c r="I11" s="74"/>
    </row>
    <row r="12" spans="1:9" ht="27.75" customHeight="1" thickBot="1">
      <c r="A12" s="30" t="s">
        <v>79</v>
      </c>
      <c r="B12" s="35">
        <f>10*ROUND('TS1.5'!B12/10,0)</f>
        <v>130</v>
      </c>
      <c r="C12" s="33">
        <f>100*ROUND('TS1.5'!C12/100,0)</f>
        <v>2000</v>
      </c>
      <c r="D12" s="36">
        <f>100*ROUND('TS1.5'!D12/100,0)</f>
        <v>16000</v>
      </c>
      <c r="E12" s="36">
        <f>10*ROUND('TS1.5'!E12/10,0)</f>
        <v>1200</v>
      </c>
      <c r="F12" s="33">
        <f>100*ROUND('TS1.5'!F12/100,0)</f>
        <v>1200</v>
      </c>
      <c r="G12" s="36">
        <f>100*ROUND('TS1.5'!G12/100,0)</f>
        <v>9800</v>
      </c>
      <c r="H12" s="36">
        <f>10*ROUND('TS1.5'!H12/10,0)</f>
        <v>740</v>
      </c>
      <c r="I12" s="74"/>
    </row>
    <row r="13" spans="1:9" ht="27.75" customHeight="1" thickTop="1">
      <c r="A13" s="40" t="s">
        <v>1</v>
      </c>
      <c r="B13" s="34">
        <f>10*ROUND('TS1.5'!B13/10,0)</f>
        <v>950</v>
      </c>
      <c r="C13" s="41">
        <f>100*ROUND('TS1.5'!C13/100,0)</f>
        <v>20600</v>
      </c>
      <c r="D13" s="42">
        <f>100*ROUND('TS1.5'!D13/100,0)</f>
        <v>21500</v>
      </c>
      <c r="E13" s="42">
        <f>10*ROUND('TS1.5'!E13/10,0)</f>
        <v>1620</v>
      </c>
      <c r="F13" s="41">
        <f>100*ROUND('TS1.5'!F13/100,0)</f>
        <v>18300</v>
      </c>
      <c r="G13" s="42">
        <f>100*ROUND('TS1.5'!G13/100,0)</f>
        <v>19200</v>
      </c>
      <c r="H13" s="42">
        <f>10*ROUND('TS1.5'!H13/10,0)</f>
        <v>1440</v>
      </c>
      <c r="I13" s="74"/>
    </row>
    <row r="14" spans="1:9" ht="27.75" customHeight="1">
      <c r="A14" s="30" t="s">
        <v>70</v>
      </c>
      <c r="B14" s="35">
        <f>10*ROUND('TS1.5'!B14/10,0)</f>
        <v>350</v>
      </c>
      <c r="C14" s="33">
        <f>100*ROUND('TS1.5'!C14/100,0)</f>
        <v>14300</v>
      </c>
      <c r="D14" s="36">
        <f>100*ROUND('TS1.5'!D14/100,0)</f>
        <v>40700</v>
      </c>
      <c r="E14" s="36">
        <f>10*ROUND('TS1.5'!E14/10,0)</f>
        <v>3050</v>
      </c>
      <c r="F14" s="33">
        <f>100*ROUND('TS1.5'!F14/100,0)</f>
        <v>13400</v>
      </c>
      <c r="G14" s="36">
        <f>100*ROUND('TS1.5'!G14/100,0)</f>
        <v>38300</v>
      </c>
      <c r="H14" s="36">
        <f>10*ROUND('TS1.5'!H14/10,0)</f>
        <v>2870</v>
      </c>
      <c r="I14" s="74"/>
    </row>
    <row r="15" spans="1:9" ht="27.75" customHeight="1" thickBot="1">
      <c r="A15" s="30" t="s">
        <v>16</v>
      </c>
      <c r="B15" s="35">
        <f>10*ROUND('TS1.5'!B15/10,0)</f>
        <v>600</v>
      </c>
      <c r="C15" s="33">
        <f>100*ROUND('TS1.5'!C15/100,0)</f>
        <v>6300</v>
      </c>
      <c r="D15" s="36">
        <f>100*ROUND('TS1.5'!D15/100,0)</f>
        <v>10400</v>
      </c>
      <c r="E15" s="36">
        <f>10*ROUND('TS1.5'!E15/10,0)</f>
        <v>780</v>
      </c>
      <c r="F15" s="33">
        <f>100*ROUND('TS1.5'!F15/100,0)</f>
        <v>4900</v>
      </c>
      <c r="G15" s="36">
        <f>100*ROUND('TS1.5'!G15/100,0)</f>
        <v>8100</v>
      </c>
      <c r="H15" s="36">
        <f>10*ROUND('TS1.5'!H15/10,0)</f>
        <v>610</v>
      </c>
      <c r="I15" s="74"/>
    </row>
    <row r="16" spans="1:9" ht="27.75" customHeight="1" thickTop="1">
      <c r="A16" s="40" t="s">
        <v>2</v>
      </c>
      <c r="B16" s="34">
        <f>10*ROUND('TS1.5'!B16/10,0)</f>
        <v>1070</v>
      </c>
      <c r="C16" s="41">
        <f>100*ROUND('TS1.5'!C16/100,0)</f>
        <v>2800</v>
      </c>
      <c r="D16" s="42">
        <f>100*ROUND('TS1.5'!D16/100,0)</f>
        <v>2600</v>
      </c>
      <c r="E16" s="42">
        <f>10*ROUND('TS1.5'!E16/10,0)</f>
        <v>200</v>
      </c>
      <c r="F16" s="41">
        <f>100*ROUND('TS1.5'!F16/100,0)</f>
        <v>1600</v>
      </c>
      <c r="G16" s="42">
        <f>100*ROUND('TS1.5'!G16/100,0)</f>
        <v>1500</v>
      </c>
      <c r="H16" s="42">
        <f>10*ROUND('TS1.5'!H16/10,0)</f>
        <v>110</v>
      </c>
      <c r="I16" s="74"/>
    </row>
    <row r="17" spans="1:9" ht="27.75" customHeight="1">
      <c r="A17" s="30" t="s">
        <v>60</v>
      </c>
      <c r="B17" s="35">
        <f>10*ROUND('TS1.5'!B17/10,0)</f>
        <v>170</v>
      </c>
      <c r="C17" s="33">
        <f>100*ROUND('TS1.5'!C17/100,0)</f>
        <v>1000</v>
      </c>
      <c r="D17" s="36">
        <f>100*ROUND('TS1.5'!D17/100,0)</f>
        <v>5700</v>
      </c>
      <c r="E17" s="36">
        <f>10*ROUND('TS1.5'!E17/10,0)</f>
        <v>430</v>
      </c>
      <c r="F17" s="33">
        <f>100*ROUND('TS1.5'!F17/100,0)</f>
        <v>500</v>
      </c>
      <c r="G17" s="36">
        <f>100*ROUND('TS1.5'!G17/100,0)</f>
        <v>2800</v>
      </c>
      <c r="H17" s="36">
        <f>10*ROUND('TS1.5'!H17/10,0)</f>
        <v>210</v>
      </c>
      <c r="I17" s="74"/>
    </row>
    <row r="18" spans="1:9" ht="27.75" customHeight="1" thickBot="1">
      <c r="A18" s="31" t="s">
        <v>61</v>
      </c>
      <c r="B18" s="84">
        <f>10*ROUND('TS1.5'!B18/10,0)</f>
        <v>900</v>
      </c>
      <c r="C18" s="85">
        <f>100*ROUND('TS1.5'!C18/100,0)</f>
        <v>1800</v>
      </c>
      <c r="D18" s="86">
        <f>100*ROUND('TS1.5'!D18/100,0)</f>
        <v>2000</v>
      </c>
      <c r="E18" s="86">
        <f>10*ROUND('TS1.5'!E18/10,0)</f>
        <v>150</v>
      </c>
      <c r="F18" s="85">
        <f>100*ROUND('TS1.5'!F18/100,0)</f>
        <v>1100</v>
      </c>
      <c r="G18" s="86">
        <f>100*ROUND('TS1.5'!G18/100,0)</f>
        <v>1200</v>
      </c>
      <c r="H18" s="86">
        <f>10*ROUND('TS1.5'!H18/10,0)</f>
        <v>90</v>
      </c>
      <c r="I18" s="74"/>
    </row>
    <row r="19" spans="1:9" ht="27.75" customHeight="1" thickTop="1">
      <c r="A19" s="37" t="s">
        <v>3</v>
      </c>
      <c r="B19" s="32">
        <f>10*ROUND('TS1.5'!B19/10,0)</f>
        <v>4290</v>
      </c>
      <c r="C19" s="38">
        <f>100*ROUND('TS1.5'!C19/100,0)</f>
        <v>30000</v>
      </c>
      <c r="D19" s="39">
        <f>100*ROUND('TS1.5'!D19/100,0)</f>
        <v>7000</v>
      </c>
      <c r="E19" s="39">
        <f>10*ROUND('TS1.5'!E19/10,0)</f>
        <v>520</v>
      </c>
      <c r="F19" s="38">
        <f>100*ROUND('TS1.5'!F19/100,0)</f>
        <v>20800</v>
      </c>
      <c r="G19" s="39">
        <f>100*ROUND('TS1.5'!G19/100,0)</f>
        <v>4800</v>
      </c>
      <c r="H19" s="39">
        <f>10*ROUND('TS1.5'!H19/10,0)</f>
        <v>360</v>
      </c>
      <c r="I19" s="74"/>
    </row>
    <row r="20" spans="1:9" ht="27.75" customHeight="1">
      <c r="A20" s="30" t="s">
        <v>13</v>
      </c>
      <c r="B20" s="35">
        <f>10*ROUND('TS1.5'!B20/10,0)</f>
        <v>1350</v>
      </c>
      <c r="C20" s="33">
        <f>100*ROUND('TS1.5'!C20/100,0)</f>
        <v>10400</v>
      </c>
      <c r="D20" s="36">
        <f>100*ROUND('TS1.5'!D20/100,0)</f>
        <v>7700</v>
      </c>
      <c r="E20" s="36">
        <f>10*ROUND('TS1.5'!E20/10,0)</f>
        <v>580</v>
      </c>
      <c r="F20" s="33">
        <f>100*ROUND('TS1.5'!F20/100,0)</f>
        <v>6400</v>
      </c>
      <c r="G20" s="36">
        <f>100*ROUND('TS1.5'!G20/100,0)</f>
        <v>4700</v>
      </c>
      <c r="H20" s="36">
        <f>10*ROUND('TS1.5'!H20/10,0)</f>
        <v>360</v>
      </c>
      <c r="I20" s="74"/>
    </row>
    <row r="21" spans="1:9" ht="27.75" customHeight="1">
      <c r="A21" s="30" t="s">
        <v>15</v>
      </c>
      <c r="B21" s="35">
        <f>10*ROUND('TS1.5'!B21/10,0)</f>
        <v>1260</v>
      </c>
      <c r="C21" s="33">
        <f>100*ROUND('TS1.5'!C21/100,0)</f>
        <v>4000</v>
      </c>
      <c r="D21" s="36">
        <f>100*ROUND('TS1.5'!D21/100,0)</f>
        <v>3200</v>
      </c>
      <c r="E21" s="36">
        <f>10*ROUND('TS1.5'!E21/10,0)</f>
        <v>240</v>
      </c>
      <c r="F21" s="33">
        <f>100*ROUND('TS1.5'!F21/100,0)</f>
        <v>1600</v>
      </c>
      <c r="G21" s="36">
        <f>100*ROUND('TS1.5'!G21/100,0)</f>
        <v>1300</v>
      </c>
      <c r="H21" s="36">
        <f>10*ROUND('TS1.5'!H21/10,0)</f>
        <v>90</v>
      </c>
      <c r="I21" s="74"/>
    </row>
    <row r="22" spans="1:9" ht="27.75" customHeight="1">
      <c r="A22" s="30" t="s">
        <v>14</v>
      </c>
      <c r="B22" s="35">
        <f>10*ROUND('TS1.5'!B22/10,0)</f>
        <v>130</v>
      </c>
      <c r="C22" s="33">
        <f>100*ROUND('TS1.5'!C22/100,0)</f>
        <v>3800</v>
      </c>
      <c r="D22" s="36">
        <f>100*ROUND('TS1.5'!D22/100,0)</f>
        <v>30000</v>
      </c>
      <c r="E22" s="36">
        <f>10*ROUND('TS1.5'!E22/10,0)</f>
        <v>2250</v>
      </c>
      <c r="F22" s="33">
        <f>100*ROUND('TS1.5'!F22/100,0)</f>
        <v>4700</v>
      </c>
      <c r="G22" s="36">
        <f>100*ROUND('TS1.5'!G22/100,0)</f>
        <v>37100</v>
      </c>
      <c r="H22" s="36">
        <f>10*ROUND('TS1.5'!H22/10,0)</f>
        <v>2780</v>
      </c>
      <c r="I22" s="74"/>
    </row>
    <row r="23" spans="1:9" ht="27.75" customHeight="1" thickBot="1">
      <c r="A23" s="31" t="s">
        <v>62</v>
      </c>
      <c r="B23" s="84">
        <f>10*ROUND('TS1.5'!B23/10,0)</f>
        <v>1550</v>
      </c>
      <c r="C23" s="85">
        <f>100*ROUND('TS1.5'!C23/100,0)</f>
        <v>11800</v>
      </c>
      <c r="D23" s="86">
        <f>100*ROUND('TS1.5'!D23/100,0)</f>
        <v>7600</v>
      </c>
      <c r="E23" s="86">
        <f>10*ROUND('TS1.5'!E23/10,0)</f>
        <v>570</v>
      </c>
      <c r="F23" s="85">
        <f>100*ROUND('TS1.5'!F23/100,0)</f>
        <v>8100</v>
      </c>
      <c r="G23" s="86">
        <f>100*ROUND('TS1.5'!G23/100,0)</f>
        <v>5200</v>
      </c>
      <c r="H23" s="86">
        <f>10*ROUND('TS1.5'!H23/10,0)</f>
        <v>390</v>
      </c>
      <c r="I23" s="74"/>
    </row>
    <row r="24" ht="27.75" customHeight="1" thickBot="1" thickTop="1"/>
    <row r="25" spans="1:8" ht="22.5" customHeight="1" thickTop="1">
      <c r="A25" s="163" t="s">
        <v>80</v>
      </c>
      <c r="B25" s="164"/>
      <c r="C25" s="164"/>
      <c r="D25" s="164"/>
      <c r="E25" s="164"/>
      <c r="F25" s="164"/>
      <c r="G25" s="164"/>
      <c r="H25" s="165"/>
    </row>
    <row r="26" spans="1:8" ht="22.5" customHeight="1" thickBot="1">
      <c r="A26" s="169"/>
      <c r="B26" s="170"/>
      <c r="C26" s="170"/>
      <c r="D26" s="170"/>
      <c r="E26" s="170"/>
      <c r="F26" s="170"/>
      <c r="G26" s="170"/>
      <c r="H26" s="171"/>
    </row>
    <row r="27" spans="1:8" ht="27.75" customHeight="1" thickBot="1" thickTop="1">
      <c r="A27" s="156" t="s">
        <v>63</v>
      </c>
      <c r="B27" s="157"/>
      <c r="C27" s="157"/>
      <c r="D27" s="157"/>
      <c r="E27" s="157"/>
      <c r="F27" s="157"/>
      <c r="G27" s="157"/>
      <c r="H27" s="158"/>
    </row>
    <row r="28" ht="13.5" thickTop="1"/>
    <row r="29" spans="2:4" ht="12.75">
      <c r="B29" s="10"/>
      <c r="C29" s="10"/>
      <c r="D29" s="10"/>
    </row>
  </sheetData>
  <sheetProtection/>
  <mergeCells count="10">
    <mergeCell ref="A27:H27"/>
    <mergeCell ref="A3:H3"/>
    <mergeCell ref="A25:H26"/>
    <mergeCell ref="C4:E4"/>
    <mergeCell ref="F4:H4"/>
    <mergeCell ref="C5:C6"/>
    <mergeCell ref="D6:E6"/>
    <mergeCell ref="G6:H6"/>
    <mergeCell ref="F5:F6"/>
    <mergeCell ref="B4:B6"/>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4">
      <selection activeCell="A3" sqref="A3:H27"/>
    </sheetView>
  </sheetViews>
  <sheetFormatPr defaultColWidth="11.421875" defaultRowHeight="12.75"/>
  <cols>
    <col min="1" max="1" width="33.00390625" style="1" customWidth="1"/>
    <col min="2" max="8" width="18.7109375" style="1" customWidth="1"/>
    <col min="9" max="9" width="10.7109375" style="1" customWidth="1"/>
    <col min="10" max="16384" width="11.421875" style="1" customWidth="1"/>
  </cols>
  <sheetData>
    <row r="1" ht="12.75">
      <c r="E1" s="23"/>
    </row>
    <row r="2" ht="13.5" thickBot="1"/>
    <row r="3" spans="1:9" ht="57" customHeight="1" thickBot="1" thickTop="1">
      <c r="A3" s="159" t="s">
        <v>97</v>
      </c>
      <c r="B3" s="160"/>
      <c r="C3" s="161"/>
      <c r="D3" s="161"/>
      <c r="E3" s="161"/>
      <c r="F3" s="161"/>
      <c r="G3" s="161"/>
      <c r="H3" s="162"/>
      <c r="I3" s="4"/>
    </row>
    <row r="4" spans="1:9" ht="27.75" customHeight="1" thickBot="1" thickTop="1">
      <c r="A4" s="30"/>
      <c r="B4" s="179" t="s">
        <v>11</v>
      </c>
      <c r="C4" s="172" t="s">
        <v>40</v>
      </c>
      <c r="D4" s="173"/>
      <c r="E4" s="174"/>
      <c r="F4" s="172" t="s">
        <v>12</v>
      </c>
      <c r="G4" s="173"/>
      <c r="H4" s="174"/>
      <c r="I4" s="4"/>
    </row>
    <row r="5" spans="1:9" ht="84.75" customHeight="1" thickBot="1" thickTop="1">
      <c r="A5" s="29"/>
      <c r="B5" s="180"/>
      <c r="C5" s="175" t="s">
        <v>39</v>
      </c>
      <c r="D5" s="58" t="s">
        <v>59</v>
      </c>
      <c r="E5" s="58" t="s">
        <v>58</v>
      </c>
      <c r="F5" s="175" t="s">
        <v>39</v>
      </c>
      <c r="G5" s="58" t="s">
        <v>59</v>
      </c>
      <c r="H5" s="58" t="s">
        <v>58</v>
      </c>
      <c r="I5" s="74"/>
    </row>
    <row r="6" spans="1:9" ht="19.5" customHeight="1" thickBot="1" thickTop="1">
      <c r="A6" s="29"/>
      <c r="B6" s="181"/>
      <c r="C6" s="176"/>
      <c r="D6" s="177" t="s">
        <v>57</v>
      </c>
      <c r="E6" s="178"/>
      <c r="F6" s="176"/>
      <c r="G6" s="177" t="s">
        <v>57</v>
      </c>
      <c r="H6" s="178"/>
      <c r="I6" s="74"/>
    </row>
    <row r="7" spans="1:9" ht="34.5" customHeight="1" thickBot="1" thickTop="1">
      <c r="A7" s="59" t="s">
        <v>10</v>
      </c>
      <c r="B7" s="87">
        <f>'TS1.2'!H18</f>
        <v>7052.135305000001</v>
      </c>
      <c r="C7" s="88">
        <f>'TS1.1a'!H18</f>
        <v>71170.18235538852</v>
      </c>
      <c r="D7" s="89">
        <f>1000*C7/B7</f>
        <v>10092.004659202794</v>
      </c>
      <c r="E7" s="89">
        <f>0.9*D7/12</f>
        <v>756.9003494402095</v>
      </c>
      <c r="F7" s="88">
        <v>56521.20842250608</v>
      </c>
      <c r="G7" s="89">
        <f>1000*F7/B7</f>
        <v>8014.765170831627</v>
      </c>
      <c r="H7" s="89">
        <f>0.9*G7/12</f>
        <v>601.107387812372</v>
      </c>
      <c r="I7" s="74"/>
    </row>
    <row r="8" spans="1:9" ht="27.75" customHeight="1" thickTop="1">
      <c r="A8" s="37" t="s">
        <v>0</v>
      </c>
      <c r="B8" s="32">
        <f>'TS1.2'!I18</f>
        <v>740.175451</v>
      </c>
      <c r="C8" s="38">
        <f>'TS1.1a'!I18</f>
        <v>17787.251378938032</v>
      </c>
      <c r="D8" s="39">
        <f aca="true" t="shared" si="0" ref="D8:D23">1000*C8/B8</f>
        <v>24031.128504609147</v>
      </c>
      <c r="E8" s="39">
        <f aca="true" t="shared" si="1" ref="E8:E23">0.9*D8/12</f>
        <v>1802.334637845686</v>
      </c>
      <c r="F8" s="38">
        <v>15883.658455416888</v>
      </c>
      <c r="G8" s="39">
        <f aca="true" t="shared" si="2" ref="G8:G23">1000*F8/B8</f>
        <v>21459.315401446474</v>
      </c>
      <c r="H8" s="39">
        <f aca="true" t="shared" si="3" ref="H8:H23">0.9*G8/12</f>
        <v>1609.4486551084856</v>
      </c>
      <c r="I8" s="74"/>
    </row>
    <row r="9" spans="1:9" ht="27.75" customHeight="1">
      <c r="A9" s="30" t="s">
        <v>69</v>
      </c>
      <c r="B9" s="35">
        <f>'TS1.2'!P18+'TS1.2'!Q18</f>
        <v>539.485238</v>
      </c>
      <c r="C9" s="33">
        <f>'TS1.1a'!P18+'TS1.1a'!Q18</f>
        <v>14703.966136050669</v>
      </c>
      <c r="D9" s="36">
        <f>1000*C9/B9</f>
        <v>27255.548623650513</v>
      </c>
      <c r="E9" s="36">
        <f t="shared" si="1"/>
        <v>2044.1661467737886</v>
      </c>
      <c r="F9" s="33">
        <v>14122.12276486934</v>
      </c>
      <c r="G9" s="36">
        <f>1000*F9/B9</f>
        <v>26177.032790041496</v>
      </c>
      <c r="H9" s="36">
        <f t="shared" si="3"/>
        <v>1963.2774592531123</v>
      </c>
      <c r="I9" s="74"/>
    </row>
    <row r="10" spans="1:9" ht="27.75" customHeight="1" thickBot="1">
      <c r="A10" s="30" t="s">
        <v>71</v>
      </c>
      <c r="B10" s="35">
        <f>'TS1.2'!R18</f>
        <v>200.690213</v>
      </c>
      <c r="C10" s="33">
        <f>'TS1.1a'!R18</f>
        <v>3083.285242887364</v>
      </c>
      <c r="D10" s="36">
        <f>1000*C10/B10</f>
        <v>15363.406101359631</v>
      </c>
      <c r="E10" s="36">
        <f t="shared" si="1"/>
        <v>1152.2554576019722</v>
      </c>
      <c r="F10" s="33">
        <v>1761.5356905475476</v>
      </c>
      <c r="G10" s="36">
        <f>1000*F10/B10</f>
        <v>8777.387119259012</v>
      </c>
      <c r="H10" s="36">
        <f t="shared" si="3"/>
        <v>658.3040339444259</v>
      </c>
      <c r="I10" s="74"/>
    </row>
    <row r="11" spans="1:9" ht="27.75" customHeight="1">
      <c r="A11" s="109" t="s">
        <v>78</v>
      </c>
      <c r="B11" s="110">
        <f>'TS1.2'!P18</f>
        <v>413.5751670000001</v>
      </c>
      <c r="C11" s="111">
        <f>'TS1.1a'!P18</f>
        <v>12692.38416920111</v>
      </c>
      <c r="D11" s="112">
        <f t="shared" si="0"/>
        <v>30689.42524104961</v>
      </c>
      <c r="E11" s="112">
        <f t="shared" si="1"/>
        <v>2301.7068930787204</v>
      </c>
      <c r="F11" s="111">
        <v>12882.273211901533</v>
      </c>
      <c r="G11" s="112">
        <f t="shared" si="2"/>
        <v>31148.565580828334</v>
      </c>
      <c r="H11" s="112">
        <f t="shared" si="3"/>
        <v>2336.142418562125</v>
      </c>
      <c r="I11" s="74"/>
    </row>
    <row r="12" spans="1:9" ht="27.75" customHeight="1" thickBot="1">
      <c r="A12" s="30" t="s">
        <v>79</v>
      </c>
      <c r="B12" s="35">
        <f>'TS1.2'!Q18</f>
        <v>125.91007099999993</v>
      </c>
      <c r="C12" s="33">
        <f>'TS1.1a'!Q18</f>
        <v>2011.5819668495578</v>
      </c>
      <c r="D12" s="36">
        <f t="shared" si="0"/>
        <v>15976.338912949695</v>
      </c>
      <c r="E12" s="36">
        <f t="shared" si="1"/>
        <v>1198.2254184712272</v>
      </c>
      <c r="F12" s="33">
        <v>1239.8495529678075</v>
      </c>
      <c r="G12" s="36">
        <f t="shared" si="2"/>
        <v>9847.103914092846</v>
      </c>
      <c r="H12" s="36">
        <f t="shared" si="3"/>
        <v>738.5327935569635</v>
      </c>
      <c r="I12" s="74"/>
    </row>
    <row r="13" spans="1:9" ht="27.75" customHeight="1" thickTop="1">
      <c r="A13" s="40" t="s">
        <v>1</v>
      </c>
      <c r="B13" s="34">
        <f>'TS1.2'!J18</f>
        <v>953.7687680000001</v>
      </c>
      <c r="C13" s="41">
        <f>'TS1.1a'!J18</f>
        <v>20550.582961362423</v>
      </c>
      <c r="D13" s="42">
        <f t="shared" si="0"/>
        <v>21546.71409974542</v>
      </c>
      <c r="E13" s="42">
        <f t="shared" si="1"/>
        <v>1616.0035574809065</v>
      </c>
      <c r="F13" s="41">
        <v>18301.734616280584</v>
      </c>
      <c r="G13" s="42">
        <f t="shared" si="2"/>
        <v>19188.859218632522</v>
      </c>
      <c r="H13" s="42">
        <f t="shared" si="3"/>
        <v>1439.164441397439</v>
      </c>
      <c r="I13" s="74"/>
    </row>
    <row r="14" spans="1:9" ht="27.75" customHeight="1">
      <c r="A14" s="30" t="s">
        <v>70</v>
      </c>
      <c r="B14" s="35">
        <f>'TS1.2'!S18</f>
        <v>350.594539</v>
      </c>
      <c r="C14" s="33">
        <f>'TS1.1a'!S18</f>
        <v>14256.507340336346</v>
      </c>
      <c r="D14" s="36">
        <f t="shared" si="0"/>
        <v>40663.80320982794</v>
      </c>
      <c r="E14" s="36">
        <f t="shared" si="1"/>
        <v>3049.7852407370956</v>
      </c>
      <c r="F14" s="33">
        <v>13434.38294379968</v>
      </c>
      <c r="G14" s="36">
        <f t="shared" si="2"/>
        <v>38318.85967795888</v>
      </c>
      <c r="H14" s="36">
        <f t="shared" si="3"/>
        <v>2873.9144758469156</v>
      </c>
      <c r="I14" s="74"/>
    </row>
    <row r="15" spans="1:9" ht="27.75" customHeight="1" thickBot="1">
      <c r="A15" s="30" t="s">
        <v>16</v>
      </c>
      <c r="B15" s="35">
        <f>'TS1.2'!T18</f>
        <v>603.1742290000001</v>
      </c>
      <c r="C15" s="33">
        <f>'TS1.1a'!T18</f>
        <v>6294.075621026077</v>
      </c>
      <c r="D15" s="36">
        <f t="shared" si="0"/>
        <v>10434.921318606397</v>
      </c>
      <c r="E15" s="36">
        <f t="shared" si="1"/>
        <v>782.6190988954799</v>
      </c>
      <c r="F15" s="33">
        <v>4867.351672480906</v>
      </c>
      <c r="G15" s="36">
        <f t="shared" si="2"/>
        <v>8069.561726054621</v>
      </c>
      <c r="H15" s="36">
        <f t="shared" si="3"/>
        <v>605.2171294540966</v>
      </c>
      <c r="I15" s="74"/>
    </row>
    <row r="16" spans="1:9" ht="27.75" customHeight="1" thickTop="1">
      <c r="A16" s="40" t="s">
        <v>2</v>
      </c>
      <c r="B16" s="34">
        <f>'TS1.2'!K18</f>
        <v>1070.096166</v>
      </c>
      <c r="C16" s="41">
        <f>'TS1.1a'!K18</f>
        <v>2819.756901872625</v>
      </c>
      <c r="D16" s="42">
        <f t="shared" si="0"/>
        <v>2635.049999676968</v>
      </c>
      <c r="E16" s="42">
        <f t="shared" si="1"/>
        <v>197.62874997577262</v>
      </c>
      <c r="F16" s="41">
        <v>1562.115364575397</v>
      </c>
      <c r="G16" s="42">
        <f t="shared" si="2"/>
        <v>1459.7897032138296</v>
      </c>
      <c r="H16" s="42">
        <f t="shared" si="3"/>
        <v>109.48422774103722</v>
      </c>
      <c r="I16" s="74"/>
    </row>
    <row r="17" spans="1:9" ht="27.75" customHeight="1">
      <c r="A17" s="30" t="s">
        <v>60</v>
      </c>
      <c r="B17" s="35">
        <f>'TS1.2'!U18</f>
        <v>170.783791</v>
      </c>
      <c r="C17" s="33">
        <f>'TS1.1a'!U18</f>
        <v>980.4016784606798</v>
      </c>
      <c r="D17" s="36">
        <f t="shared" si="0"/>
        <v>5740.601451227182</v>
      </c>
      <c r="E17" s="36">
        <f t="shared" si="1"/>
        <v>430.54510884203864</v>
      </c>
      <c r="F17" s="33">
        <v>482.67663220462265</v>
      </c>
      <c r="G17" s="36">
        <f t="shared" si="2"/>
        <v>2826.2438102490805</v>
      </c>
      <c r="H17" s="36">
        <f t="shared" si="3"/>
        <v>211.96828576868106</v>
      </c>
      <c r="I17" s="74"/>
    </row>
    <row r="18" spans="1:9" ht="27.75" customHeight="1" thickBot="1">
      <c r="A18" s="31" t="s">
        <v>61</v>
      </c>
      <c r="B18" s="84">
        <f>'TS1.2'!V18</f>
        <v>899.312375</v>
      </c>
      <c r="C18" s="85">
        <f>'TS1.1a'!V18</f>
        <v>1839.3552234119452</v>
      </c>
      <c r="D18" s="86">
        <f t="shared" si="0"/>
        <v>2045.290684910174</v>
      </c>
      <c r="E18" s="86">
        <f t="shared" si="1"/>
        <v>153.39680136826306</v>
      </c>
      <c r="F18" s="85">
        <v>1079.4387323707745</v>
      </c>
      <c r="G18" s="86">
        <f t="shared" si="2"/>
        <v>1200.2934268204356</v>
      </c>
      <c r="H18" s="86">
        <f t="shared" si="3"/>
        <v>90.02200701153266</v>
      </c>
      <c r="I18" s="74"/>
    </row>
    <row r="19" spans="1:9" ht="27.75" customHeight="1" thickTop="1">
      <c r="A19" s="37" t="s">
        <v>3</v>
      </c>
      <c r="B19" s="32">
        <f>'TS1.2'!L18</f>
        <v>4288.0949200000005</v>
      </c>
      <c r="C19" s="38">
        <f>'TS1.1a'!L18</f>
        <v>30012.591113215443</v>
      </c>
      <c r="D19" s="39">
        <f t="shared" si="0"/>
        <v>6999.050084743795</v>
      </c>
      <c r="E19" s="39">
        <f t="shared" si="1"/>
        <v>524.9287563557847</v>
      </c>
      <c r="F19" s="38">
        <v>20773.699986233212</v>
      </c>
      <c r="G19" s="39">
        <f t="shared" si="2"/>
        <v>4844.505631007163</v>
      </c>
      <c r="H19" s="39">
        <f t="shared" si="3"/>
        <v>363.33792232553725</v>
      </c>
      <c r="I19" s="74"/>
    </row>
    <row r="20" spans="1:9" ht="27.75" customHeight="1">
      <c r="A20" s="30" t="s">
        <v>13</v>
      </c>
      <c r="B20" s="35">
        <f>'TS1.2'!W18</f>
        <v>1353.6006869999999</v>
      </c>
      <c r="C20" s="33">
        <f>'TS1.1a'!W18</f>
        <v>10385.855003297365</v>
      </c>
      <c r="D20" s="36">
        <f t="shared" si="0"/>
        <v>7672.761326913664</v>
      </c>
      <c r="E20" s="36">
        <f t="shared" si="1"/>
        <v>575.4570995185248</v>
      </c>
      <c r="F20" s="33">
        <v>6408.573366714515</v>
      </c>
      <c r="G20" s="36">
        <f t="shared" si="2"/>
        <v>4734.463736804025</v>
      </c>
      <c r="H20" s="36">
        <f t="shared" si="3"/>
        <v>355.08478026030184</v>
      </c>
      <c r="I20" s="74"/>
    </row>
    <row r="21" spans="1:9" ht="27.75" customHeight="1">
      <c r="A21" s="30" t="s">
        <v>15</v>
      </c>
      <c r="B21" s="35">
        <f>'TS1.2'!X18</f>
        <v>1258.3509709999998</v>
      </c>
      <c r="C21" s="33">
        <f>'TS1.1a'!X18</f>
        <v>4026.814911849899</v>
      </c>
      <c r="D21" s="36">
        <f t="shared" si="0"/>
        <v>3200.0729563150626</v>
      </c>
      <c r="E21" s="36">
        <f t="shared" si="1"/>
        <v>240.0054717236297</v>
      </c>
      <c r="F21" s="33">
        <v>1574.6852388276104</v>
      </c>
      <c r="G21" s="36">
        <f t="shared" si="2"/>
        <v>1251.3879474946664</v>
      </c>
      <c r="H21" s="36">
        <f t="shared" si="3"/>
        <v>93.85409606209998</v>
      </c>
      <c r="I21" s="74"/>
    </row>
    <row r="22" spans="1:9" ht="27.75" customHeight="1">
      <c r="A22" s="30" t="s">
        <v>14</v>
      </c>
      <c r="B22" s="35">
        <f>'TS1.2'!Y18</f>
        <v>126.43465300000001</v>
      </c>
      <c r="C22" s="33">
        <f>'TS1.1a'!Y18</f>
        <v>3792.862182011862</v>
      </c>
      <c r="D22" s="36">
        <f t="shared" si="0"/>
        <v>29998.596840471113</v>
      </c>
      <c r="E22" s="36">
        <f t="shared" si="1"/>
        <v>2249.8947630353337</v>
      </c>
      <c r="F22" s="33">
        <v>4686.285846917197</v>
      </c>
      <c r="G22" s="36">
        <f t="shared" si="2"/>
        <v>37064.88479006777</v>
      </c>
      <c r="H22" s="36">
        <f t="shared" si="3"/>
        <v>2779.8663592550834</v>
      </c>
      <c r="I22" s="74"/>
    </row>
    <row r="23" spans="1:9" ht="27.75" customHeight="1" thickBot="1">
      <c r="A23" s="31" t="s">
        <v>62</v>
      </c>
      <c r="B23" s="84">
        <f>B19-B20-B21-B22</f>
        <v>1549.7086090000005</v>
      </c>
      <c r="C23" s="85">
        <f>C19-C20-C21-C22</f>
        <v>11807.059016056317</v>
      </c>
      <c r="D23" s="86">
        <f t="shared" si="0"/>
        <v>7618.889736745545</v>
      </c>
      <c r="E23" s="86">
        <f t="shared" si="1"/>
        <v>571.4167302559159</v>
      </c>
      <c r="F23" s="85">
        <v>8104.15553377389</v>
      </c>
      <c r="G23" s="86">
        <f t="shared" si="2"/>
        <v>5229.470551243409</v>
      </c>
      <c r="H23" s="86">
        <f t="shared" si="3"/>
        <v>392.2102913432557</v>
      </c>
      <c r="I23" s="74"/>
    </row>
    <row r="24" ht="27.75" customHeight="1" thickBot="1" thickTop="1"/>
    <row r="25" spans="1:8" ht="22.5" customHeight="1" thickTop="1">
      <c r="A25" s="163" t="s">
        <v>80</v>
      </c>
      <c r="B25" s="164"/>
      <c r="C25" s="164"/>
      <c r="D25" s="164"/>
      <c r="E25" s="164"/>
      <c r="F25" s="164"/>
      <c r="G25" s="164"/>
      <c r="H25" s="165"/>
    </row>
    <row r="26" spans="1:8" ht="22.5" customHeight="1" thickBot="1">
      <c r="A26" s="169"/>
      <c r="B26" s="170"/>
      <c r="C26" s="170"/>
      <c r="D26" s="170"/>
      <c r="E26" s="170"/>
      <c r="F26" s="170"/>
      <c r="G26" s="170"/>
      <c r="H26" s="171"/>
    </row>
    <row r="27" spans="1:8" ht="45" customHeight="1" thickBot="1" thickTop="1">
      <c r="A27" s="156" t="s">
        <v>91</v>
      </c>
      <c r="B27" s="157"/>
      <c r="C27" s="157"/>
      <c r="D27" s="157"/>
      <c r="E27" s="157"/>
      <c r="F27" s="157"/>
      <c r="G27" s="157"/>
      <c r="H27" s="158"/>
    </row>
    <row r="28" ht="13.5" thickTop="1"/>
    <row r="29" spans="1:4" ht="12.75">
      <c r="A29" s="1" t="s">
        <v>92</v>
      </c>
      <c r="B29" s="10"/>
      <c r="C29" s="10"/>
      <c r="D29" s="10"/>
    </row>
  </sheetData>
  <sheetProtection/>
  <mergeCells count="10">
    <mergeCell ref="A27:H27"/>
    <mergeCell ref="A3:H3"/>
    <mergeCell ref="A25:H26"/>
    <mergeCell ref="C4:E4"/>
    <mergeCell ref="F4:H4"/>
    <mergeCell ref="C5:C6"/>
    <mergeCell ref="D6:E6"/>
    <mergeCell ref="G6:H6"/>
    <mergeCell ref="F5:F6"/>
    <mergeCell ref="B4:B6"/>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3:G27"/>
  <sheetViews>
    <sheetView zoomScalePageLayoutView="0" workbookViewId="0" topLeftCell="A11">
      <selection activeCell="A3" sqref="A3:F25"/>
    </sheetView>
  </sheetViews>
  <sheetFormatPr defaultColWidth="11.421875" defaultRowHeight="12.75"/>
  <cols>
    <col min="1" max="1" width="33.00390625" style="1" customWidth="1"/>
    <col min="2" max="2" width="20.7109375" style="1" customWidth="1"/>
    <col min="3" max="3" width="12.7109375" style="1" customWidth="1"/>
    <col min="4" max="4" width="20.7109375" style="1" customWidth="1"/>
    <col min="5" max="5" width="12.7109375" style="1" customWidth="1"/>
    <col min="6" max="6" width="25.7109375" style="1" customWidth="1"/>
    <col min="7" max="7" width="10.7109375" style="1" customWidth="1"/>
    <col min="8" max="16384" width="11.421875" style="1" customWidth="1"/>
  </cols>
  <sheetData>
    <row r="2" ht="13.5" thickBot="1"/>
    <row r="3" spans="1:7" ht="57" customHeight="1" thickBot="1" thickTop="1">
      <c r="A3" s="213" t="s">
        <v>93</v>
      </c>
      <c r="B3" s="214"/>
      <c r="C3" s="214"/>
      <c r="D3" s="214"/>
      <c r="E3" s="214"/>
      <c r="F3" s="215"/>
      <c r="G3" s="4"/>
    </row>
    <row r="4" spans="1:7" ht="49.5" customHeight="1" thickBot="1" thickTop="1">
      <c r="A4" s="30"/>
      <c r="B4" s="197" t="s">
        <v>81</v>
      </c>
      <c r="C4" s="216"/>
      <c r="D4" s="217"/>
      <c r="E4" s="194"/>
      <c r="F4" s="212" t="s">
        <v>82</v>
      </c>
      <c r="G4" s="4"/>
    </row>
    <row r="5" spans="1:7" ht="49.5" customHeight="1" thickBot="1" thickTop="1">
      <c r="A5" s="29"/>
      <c r="B5" s="177" t="s">
        <v>83</v>
      </c>
      <c r="C5" s="178"/>
      <c r="D5" s="177" t="s">
        <v>84</v>
      </c>
      <c r="E5" s="207"/>
      <c r="F5" s="196"/>
      <c r="G5" s="74"/>
    </row>
    <row r="6" spans="1:7" ht="34.5" customHeight="1" thickBot="1" thickTop="1">
      <c r="A6" s="59" t="s">
        <v>10</v>
      </c>
      <c r="B6" s="88">
        <f>100*ROUND('TS1.5'!C7/100,0)</f>
        <v>71200</v>
      </c>
      <c r="C6" s="113">
        <f>B6/B$6</f>
        <v>1</v>
      </c>
      <c r="D6" s="88">
        <f>100*ROUND('TS1.5'!F7/100,0)</f>
        <v>56500</v>
      </c>
      <c r="E6" s="113">
        <f>D6/D$6</f>
        <v>1</v>
      </c>
      <c r="F6" s="114">
        <f>B6/D6</f>
        <v>1.2601769911504426</v>
      </c>
      <c r="G6" s="74"/>
    </row>
    <row r="7" spans="1:7" ht="27.75" customHeight="1" thickTop="1">
      <c r="A7" s="37" t="s">
        <v>0</v>
      </c>
      <c r="B7" s="38">
        <f>100*ROUND('TS1.5'!C8/100,0)</f>
        <v>17800</v>
      </c>
      <c r="C7" s="115">
        <f aca="true" t="shared" si="0" ref="C7:E20">B7/B$6</f>
        <v>0.25</v>
      </c>
      <c r="D7" s="38">
        <f>100*ROUND('TS1.5'!F8/100,0)</f>
        <v>15900</v>
      </c>
      <c r="E7" s="115">
        <f t="shared" si="0"/>
        <v>0.2814159292035398</v>
      </c>
      <c r="F7" s="116">
        <f aca="true" t="shared" si="1" ref="F7:F20">B7/D7</f>
        <v>1.119496855345912</v>
      </c>
      <c r="G7" s="74"/>
    </row>
    <row r="8" spans="1:7" ht="27.75" customHeight="1">
      <c r="A8" s="30" t="s">
        <v>69</v>
      </c>
      <c r="B8" s="33">
        <f>100*ROUND('TS1.5'!C9/100,0)</f>
        <v>14700</v>
      </c>
      <c r="C8" s="117">
        <f t="shared" si="0"/>
        <v>0.20646067415730338</v>
      </c>
      <c r="D8" s="33">
        <f>100*ROUND('TS1.5'!F9/100,0)</f>
        <v>14100</v>
      </c>
      <c r="E8" s="117">
        <f t="shared" si="0"/>
        <v>0.24955752212389382</v>
      </c>
      <c r="F8" s="118">
        <f t="shared" si="1"/>
        <v>1.0425531914893618</v>
      </c>
      <c r="G8" s="74"/>
    </row>
    <row r="9" spans="1:7" ht="27.75" customHeight="1" thickBot="1">
      <c r="A9" s="30" t="s">
        <v>71</v>
      </c>
      <c r="B9" s="33">
        <f>100*ROUND('TS1.5'!C10/100,0)</f>
        <v>3100</v>
      </c>
      <c r="C9" s="117">
        <f t="shared" si="0"/>
        <v>0.04353932584269663</v>
      </c>
      <c r="D9" s="33">
        <f>100*ROUND('TS1.5'!F10/100,0)</f>
        <v>1800</v>
      </c>
      <c r="E9" s="117">
        <f t="shared" si="0"/>
        <v>0.03185840707964602</v>
      </c>
      <c r="F9" s="118">
        <f t="shared" si="1"/>
        <v>1.7222222222222223</v>
      </c>
      <c r="G9" s="74"/>
    </row>
    <row r="10" spans="1:7" ht="27.75" customHeight="1" thickTop="1">
      <c r="A10" s="40" t="s">
        <v>1</v>
      </c>
      <c r="B10" s="41">
        <f>100*ROUND('TS1.5'!C13/100,0)</f>
        <v>20600</v>
      </c>
      <c r="C10" s="119">
        <f t="shared" si="0"/>
        <v>0.2893258426966292</v>
      </c>
      <c r="D10" s="41">
        <f>100*ROUND('TS1.5'!F13/100,0)</f>
        <v>18300</v>
      </c>
      <c r="E10" s="119">
        <f t="shared" si="0"/>
        <v>0.3238938053097345</v>
      </c>
      <c r="F10" s="120">
        <f t="shared" si="1"/>
        <v>1.1256830601092895</v>
      </c>
      <c r="G10" s="74"/>
    </row>
    <row r="11" spans="1:7" ht="27.75" customHeight="1">
      <c r="A11" s="30" t="s">
        <v>70</v>
      </c>
      <c r="B11" s="33">
        <f>100*ROUND('TS1.5'!C14/100,0)</f>
        <v>14300</v>
      </c>
      <c r="C11" s="117">
        <f t="shared" si="0"/>
        <v>0.20084269662921347</v>
      </c>
      <c r="D11" s="33">
        <f>100*ROUND('TS1.5'!F14/100,0)</f>
        <v>13400</v>
      </c>
      <c r="E11" s="117">
        <f t="shared" si="0"/>
        <v>0.23716814159292035</v>
      </c>
      <c r="F11" s="118">
        <f t="shared" si="1"/>
        <v>1.0671641791044777</v>
      </c>
      <c r="G11" s="74"/>
    </row>
    <row r="12" spans="1:7" ht="27.75" customHeight="1" thickBot="1">
      <c r="A12" s="30" t="s">
        <v>16</v>
      </c>
      <c r="B12" s="33">
        <f>100*ROUND('TS1.5'!C15/100,0)</f>
        <v>6300</v>
      </c>
      <c r="C12" s="117">
        <f t="shared" si="0"/>
        <v>0.08848314606741572</v>
      </c>
      <c r="D12" s="33">
        <f>100*ROUND('TS1.5'!F15/100,0)</f>
        <v>4900</v>
      </c>
      <c r="E12" s="117">
        <f t="shared" si="0"/>
        <v>0.08672566371681416</v>
      </c>
      <c r="F12" s="118">
        <f t="shared" si="1"/>
        <v>1.2857142857142858</v>
      </c>
      <c r="G12" s="74"/>
    </row>
    <row r="13" spans="1:7" ht="27.75" customHeight="1" thickTop="1">
      <c r="A13" s="40" t="s">
        <v>2</v>
      </c>
      <c r="B13" s="41">
        <f>100*ROUND('TS1.5'!C16/100,0)</f>
        <v>2800</v>
      </c>
      <c r="C13" s="119">
        <f t="shared" si="0"/>
        <v>0.03932584269662921</v>
      </c>
      <c r="D13" s="41">
        <f>100*ROUND('TS1.5'!F16/100,0)</f>
        <v>1600</v>
      </c>
      <c r="E13" s="119">
        <f t="shared" si="0"/>
        <v>0.02831858407079646</v>
      </c>
      <c r="F13" s="120">
        <f t="shared" si="1"/>
        <v>1.75</v>
      </c>
      <c r="G13" s="74"/>
    </row>
    <row r="14" spans="1:7" ht="27.75" customHeight="1">
      <c r="A14" s="30" t="s">
        <v>60</v>
      </c>
      <c r="B14" s="33">
        <f>100*ROUND('TS1.5'!C17/100,0)</f>
        <v>1000</v>
      </c>
      <c r="C14" s="117">
        <f t="shared" si="0"/>
        <v>0.014044943820224719</v>
      </c>
      <c r="D14" s="33">
        <f>100*ROUND('TS1.5'!F17/100,0)</f>
        <v>500</v>
      </c>
      <c r="E14" s="117">
        <f t="shared" si="0"/>
        <v>0.008849557522123894</v>
      </c>
      <c r="F14" s="118">
        <f t="shared" si="1"/>
        <v>2</v>
      </c>
      <c r="G14" s="74"/>
    </row>
    <row r="15" spans="1:7" ht="27.75" customHeight="1" thickBot="1">
      <c r="A15" s="31" t="s">
        <v>61</v>
      </c>
      <c r="B15" s="85">
        <f>100*ROUND('TS1.5'!C18/100,0)</f>
        <v>1800</v>
      </c>
      <c r="C15" s="121">
        <f t="shared" si="0"/>
        <v>0.025280898876404494</v>
      </c>
      <c r="D15" s="85">
        <f>100*ROUND('TS1.5'!F18/100,0)</f>
        <v>1100</v>
      </c>
      <c r="E15" s="121">
        <f t="shared" si="0"/>
        <v>0.019469026548672566</v>
      </c>
      <c r="F15" s="122">
        <f t="shared" si="1"/>
        <v>1.6363636363636365</v>
      </c>
      <c r="G15" s="74"/>
    </row>
    <row r="16" spans="1:7" ht="27.75" customHeight="1" thickTop="1">
      <c r="A16" s="37" t="s">
        <v>3</v>
      </c>
      <c r="B16" s="38">
        <f>100*ROUND('TS1.5'!C19/100,0)</f>
        <v>30000</v>
      </c>
      <c r="C16" s="115">
        <f t="shared" si="0"/>
        <v>0.42134831460674155</v>
      </c>
      <c r="D16" s="38">
        <f>100*ROUND('TS1.5'!F19/100,0)</f>
        <v>20800</v>
      </c>
      <c r="E16" s="115">
        <f t="shared" si="0"/>
        <v>0.368141592920354</v>
      </c>
      <c r="F16" s="116">
        <f t="shared" si="1"/>
        <v>1.4423076923076923</v>
      </c>
      <c r="G16" s="74"/>
    </row>
    <row r="17" spans="1:7" ht="27.75" customHeight="1">
      <c r="A17" s="30" t="s">
        <v>13</v>
      </c>
      <c r="B17" s="33">
        <f>100*ROUND('TS1.5'!C20/100,0)</f>
        <v>10400</v>
      </c>
      <c r="C17" s="117">
        <f t="shared" si="0"/>
        <v>0.14606741573033707</v>
      </c>
      <c r="D17" s="33">
        <f>100*ROUND('TS1.5'!F20/100,0)</f>
        <v>6400</v>
      </c>
      <c r="E17" s="117">
        <f t="shared" si="0"/>
        <v>0.11327433628318584</v>
      </c>
      <c r="F17" s="118">
        <f t="shared" si="1"/>
        <v>1.625</v>
      </c>
      <c r="G17" s="74"/>
    </row>
    <row r="18" spans="1:7" ht="27.75" customHeight="1">
      <c r="A18" s="30" t="s">
        <v>15</v>
      </c>
      <c r="B18" s="33">
        <f>100*ROUND('TS1.5'!C21/100,0)</f>
        <v>4000</v>
      </c>
      <c r="C18" s="117">
        <f t="shared" si="0"/>
        <v>0.056179775280898875</v>
      </c>
      <c r="D18" s="33">
        <f>100*ROUND('TS1.5'!F21/100,0)</f>
        <v>1600</v>
      </c>
      <c r="E18" s="117">
        <f t="shared" si="0"/>
        <v>0.02831858407079646</v>
      </c>
      <c r="F18" s="118">
        <f t="shared" si="1"/>
        <v>2.5</v>
      </c>
      <c r="G18" s="74"/>
    </row>
    <row r="19" spans="1:7" ht="27.75" customHeight="1">
      <c r="A19" s="30" t="s">
        <v>14</v>
      </c>
      <c r="B19" s="33">
        <f>100*ROUND('TS1.5'!C22/100,0)</f>
        <v>3800</v>
      </c>
      <c r="C19" s="117">
        <f t="shared" si="0"/>
        <v>0.05337078651685393</v>
      </c>
      <c r="D19" s="33">
        <f>100*ROUND('TS1.5'!F22/100,0)</f>
        <v>4700</v>
      </c>
      <c r="E19" s="117">
        <f t="shared" si="0"/>
        <v>0.0831858407079646</v>
      </c>
      <c r="F19" s="118">
        <f t="shared" si="1"/>
        <v>0.8085106382978723</v>
      </c>
      <c r="G19" s="74"/>
    </row>
    <row r="20" spans="1:7" ht="27.75" customHeight="1" thickBot="1">
      <c r="A20" s="31" t="s">
        <v>62</v>
      </c>
      <c r="B20" s="85">
        <f>100*ROUND('TS1.5'!C23/100,0)</f>
        <v>11800</v>
      </c>
      <c r="C20" s="121">
        <f t="shared" si="0"/>
        <v>0.16573033707865167</v>
      </c>
      <c r="D20" s="85">
        <f>100*ROUND('TS1.5'!F23/100,0)</f>
        <v>8100</v>
      </c>
      <c r="E20" s="121">
        <f t="shared" si="0"/>
        <v>0.1433628318584071</v>
      </c>
      <c r="F20" s="122">
        <f t="shared" si="1"/>
        <v>1.4567901234567902</v>
      </c>
      <c r="G20" s="74"/>
    </row>
    <row r="21" ht="27.75" customHeight="1" thickBot="1" thickTop="1"/>
    <row r="22" spans="1:6" ht="22.5" customHeight="1" thickTop="1">
      <c r="A22" s="163" t="s">
        <v>80</v>
      </c>
      <c r="B22" s="164"/>
      <c r="C22" s="164"/>
      <c r="D22" s="164"/>
      <c r="E22" s="164"/>
      <c r="F22" s="165"/>
    </row>
    <row r="23" spans="1:6" ht="22.5" customHeight="1">
      <c r="A23" s="166"/>
      <c r="B23" s="167"/>
      <c r="C23" s="167"/>
      <c r="D23" s="167"/>
      <c r="E23" s="167"/>
      <c r="F23" s="168"/>
    </row>
    <row r="24" spans="1:6" ht="22.5" customHeight="1" thickBot="1">
      <c r="A24" s="169"/>
      <c r="B24" s="170"/>
      <c r="C24" s="170"/>
      <c r="D24" s="170"/>
      <c r="E24" s="170"/>
      <c r="F24" s="171"/>
    </row>
    <row r="25" spans="1:6" ht="27.75" customHeight="1" thickBot="1" thickTop="1">
      <c r="A25" s="156" t="s">
        <v>63</v>
      </c>
      <c r="B25" s="157"/>
      <c r="C25" s="157"/>
      <c r="D25" s="157"/>
      <c r="E25" s="157"/>
      <c r="F25" s="158"/>
    </row>
    <row r="26" ht="13.5" thickTop="1"/>
    <row r="27" spans="2:3" ht="12.75">
      <c r="B27" s="10"/>
      <c r="C27" s="10"/>
    </row>
  </sheetData>
  <sheetProtection/>
  <mergeCells count="7">
    <mergeCell ref="F4:F5"/>
    <mergeCell ref="A25:F25"/>
    <mergeCell ref="A3:F3"/>
    <mergeCell ref="A22:F24"/>
    <mergeCell ref="B4:E4"/>
    <mergeCell ref="B5:C5"/>
    <mergeCell ref="D5:E5"/>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1:V36"/>
  <sheetViews>
    <sheetView zoomScalePageLayoutView="0" workbookViewId="0" topLeftCell="A1">
      <pane xSplit="1" ySplit="7" topLeftCell="B8" activePane="bottomRight" state="frozen"/>
      <selection pane="topLeft" activeCell="Q55" sqref="Q55"/>
      <selection pane="topRight" activeCell="Q55" sqref="Q55"/>
      <selection pane="bottomLeft" activeCell="Q55" sqref="Q55"/>
      <selection pane="bottomRight" activeCell="A1" sqref="A1"/>
    </sheetView>
  </sheetViews>
  <sheetFormatPr defaultColWidth="11.421875" defaultRowHeight="12.75"/>
  <cols>
    <col min="1" max="1" width="14.140625" style="1" customWidth="1"/>
    <col min="2" max="2" width="11.7109375" style="1" customWidth="1"/>
    <col min="3" max="6" width="9.7109375" style="1" customWidth="1"/>
    <col min="7" max="9" width="10.7109375" style="1" customWidth="1"/>
    <col min="10" max="16" width="11.421875" style="1" customWidth="1"/>
    <col min="17" max="18" width="11.421875" style="1" bestFit="1" customWidth="1"/>
    <col min="19" max="16384" width="11.421875" style="1" customWidth="1"/>
  </cols>
  <sheetData>
    <row r="1" spans="2:6" ht="12.75">
      <c r="B1" s="2"/>
      <c r="C1" s="3"/>
      <c r="D1" s="3"/>
      <c r="E1" s="3"/>
      <c r="F1" s="3"/>
    </row>
    <row r="3" ht="13.5" thickBot="1"/>
    <row r="4" spans="1:9" ht="19.5" customHeight="1" thickTop="1">
      <c r="A4" s="218" t="s">
        <v>101</v>
      </c>
      <c r="B4" s="219"/>
      <c r="C4" s="219"/>
      <c r="D4" s="219"/>
      <c r="E4" s="219"/>
      <c r="F4" s="219"/>
      <c r="G4" s="219"/>
      <c r="H4" s="219"/>
      <c r="I4" s="220"/>
    </row>
    <row r="5" spans="1:9" ht="19.5" customHeight="1">
      <c r="A5" s="221"/>
      <c r="B5" s="222"/>
      <c r="C5" s="222"/>
      <c r="D5" s="222"/>
      <c r="E5" s="222"/>
      <c r="F5" s="222"/>
      <c r="G5" s="222"/>
      <c r="H5" s="222"/>
      <c r="I5" s="223"/>
    </row>
    <row r="6" spans="1:9" ht="13.5" thickBot="1">
      <c r="A6" s="5"/>
      <c r="B6" s="6"/>
      <c r="C6" s="7"/>
      <c r="D6" s="7"/>
      <c r="E6" s="7"/>
      <c r="F6" s="7"/>
      <c r="G6" s="54"/>
      <c r="H6" s="54"/>
      <c r="I6" s="55"/>
    </row>
    <row r="7" spans="1:22" ht="60" customHeight="1" thickBot="1" thickTop="1">
      <c r="A7" s="43"/>
      <c r="B7" s="155" t="s">
        <v>17</v>
      </c>
      <c r="C7" s="130" t="s">
        <v>18</v>
      </c>
      <c r="D7" s="130" t="s">
        <v>19</v>
      </c>
      <c r="E7" s="131" t="s">
        <v>20</v>
      </c>
      <c r="F7" s="130" t="s">
        <v>31</v>
      </c>
      <c r="G7" s="131" t="s">
        <v>32</v>
      </c>
      <c r="H7" s="130" t="s">
        <v>35</v>
      </c>
      <c r="I7" s="131" t="s">
        <v>36</v>
      </c>
      <c r="K7" s="48" t="s">
        <v>22</v>
      </c>
      <c r="L7" s="48" t="s">
        <v>21</v>
      </c>
      <c r="M7" s="48" t="s">
        <v>23</v>
      </c>
      <c r="N7" s="44" t="s">
        <v>24</v>
      </c>
      <c r="O7" s="44" t="s">
        <v>25</v>
      </c>
      <c r="P7" s="44" t="s">
        <v>26</v>
      </c>
      <c r="Q7" s="48" t="s">
        <v>27</v>
      </c>
      <c r="R7" s="44" t="s">
        <v>28</v>
      </c>
      <c r="S7" s="48" t="s">
        <v>29</v>
      </c>
      <c r="T7" s="44" t="s">
        <v>30</v>
      </c>
      <c r="U7" s="48" t="s">
        <v>33</v>
      </c>
      <c r="V7" s="44" t="s">
        <v>34</v>
      </c>
    </row>
    <row r="8" spans="1:22" ht="13.5" customHeight="1" thickTop="1">
      <c r="A8" s="28">
        <v>1990</v>
      </c>
      <c r="B8" s="49">
        <f>AVERAGE(K8:L8)</f>
        <v>1.2075647036009274</v>
      </c>
      <c r="C8" s="49">
        <f>AVERAGE(N8:O8)</f>
        <v>1.006323749025703</v>
      </c>
      <c r="D8" s="46">
        <f>B8*Q8</f>
        <v>6.315563422865323</v>
      </c>
      <c r="E8" s="47">
        <f>C8*R8</f>
        <v>2.081793731434255</v>
      </c>
      <c r="F8" s="46">
        <f>B8*S8</f>
        <v>21.673975082581244</v>
      </c>
      <c r="G8" s="47">
        <f>C8*T8</f>
        <v>7.726701011151029</v>
      </c>
      <c r="H8" s="46">
        <f>B8*U8</f>
        <v>174.84570856378548</v>
      </c>
      <c r="I8" s="47">
        <f>C8*V8</f>
        <v>190.59432192407994</v>
      </c>
      <c r="K8" s="50">
        <v>1.2046363173910568</v>
      </c>
      <c r="L8" s="50">
        <v>1.2104930898107977</v>
      </c>
      <c r="M8" s="50">
        <v>1.616117185543778</v>
      </c>
      <c r="N8" s="50">
        <v>0.9719383542617076</v>
      </c>
      <c r="O8" s="50">
        <v>1.0407091437896985</v>
      </c>
      <c r="P8" s="50">
        <v>1.4242449123119683</v>
      </c>
      <c r="Q8" s="52">
        <v>5.23000001907349</v>
      </c>
      <c r="R8" s="52">
        <v>2.068711717724832</v>
      </c>
      <c r="S8" s="52">
        <v>17.9485</v>
      </c>
      <c r="T8" s="52">
        <v>7.67814634070976</v>
      </c>
      <c r="U8" s="52">
        <v>144.792</v>
      </c>
      <c r="V8" s="52">
        <v>189.3966252</v>
      </c>
    </row>
    <row r="9" spans="1:22" ht="13.5" customHeight="1">
      <c r="A9" s="28">
        <f>A8+1</f>
        <v>1991</v>
      </c>
      <c r="B9" s="49">
        <f aca="true" t="shared" si="0" ref="B9:B29">AVERAGE(K9:L9)</f>
        <v>1.1705723719252137</v>
      </c>
      <c r="C9" s="49">
        <f aca="true" t="shared" si="1" ref="C9:C29">AVERAGE(N9:O9)</f>
        <v>1.012872590171872</v>
      </c>
      <c r="D9" s="46">
        <f aca="true" t="shared" si="2" ref="D9:D30">B9*Q9</f>
        <v>6.719085146927967</v>
      </c>
      <c r="E9" s="47">
        <f aca="true" t="shared" si="3" ref="E9:E30">C9*R9</f>
        <v>2.1652754612120235</v>
      </c>
      <c r="F9" s="46">
        <f aca="true" t="shared" si="4" ref="F9:F30">B9*S9</f>
        <v>28.700776248746013</v>
      </c>
      <c r="G9" s="47">
        <f aca="true" t="shared" si="5" ref="G9:G30">C9*T9</f>
        <v>8.555707096770055</v>
      </c>
      <c r="H9" s="46">
        <f aca="true" t="shared" si="6" ref="H9:H29">B9*U9</f>
        <v>157.68429250492974</v>
      </c>
      <c r="I9" s="47">
        <f aca="true" t="shared" si="7" ref="I9:I29">C9*V9</f>
        <v>190.09584537691538</v>
      </c>
      <c r="K9" s="50">
        <v>1.1626073178167071</v>
      </c>
      <c r="L9" s="50">
        <v>1.1785374260337202</v>
      </c>
      <c r="M9" s="50">
        <v>1.5607402809908029</v>
      </c>
      <c r="N9" s="50">
        <v>0.9804002355529213</v>
      </c>
      <c r="O9" s="50">
        <v>1.0453449447908227</v>
      </c>
      <c r="P9" s="50">
        <v>1.3713184691306564</v>
      </c>
      <c r="Q9" s="52">
        <v>5.73999977111816</v>
      </c>
      <c r="R9" s="52">
        <v>2.137756991572457</v>
      </c>
      <c r="S9" s="52">
        <v>24.518583333333336</v>
      </c>
      <c r="T9" s="52">
        <v>8.446972679276726</v>
      </c>
      <c r="U9" s="52">
        <v>134.707</v>
      </c>
      <c r="V9" s="52">
        <v>187.6799187</v>
      </c>
    </row>
    <row r="10" spans="1:22" ht="13.5" customHeight="1">
      <c r="A10" s="28">
        <f aca="true" t="shared" si="8" ref="A10:A30">A9+1</f>
        <v>1992</v>
      </c>
      <c r="B10" s="49">
        <f t="shared" si="0"/>
        <v>1.2457560331130542</v>
      </c>
      <c r="C10" s="49">
        <f t="shared" si="1"/>
        <v>1.000007680408222</v>
      </c>
      <c r="D10" s="46">
        <f t="shared" si="2"/>
        <v>7.935465788364689</v>
      </c>
      <c r="E10" s="47">
        <f t="shared" si="3"/>
        <v>2.266139468569519</v>
      </c>
      <c r="F10" s="46">
        <f t="shared" si="4"/>
        <v>32.902077842559905</v>
      </c>
      <c r="G10" s="47">
        <f t="shared" si="5"/>
        <v>9.014453256086972</v>
      </c>
      <c r="H10" s="46">
        <f t="shared" si="6"/>
        <v>157.77624734980142</v>
      </c>
      <c r="I10" s="47">
        <f t="shared" si="7"/>
        <v>186.23916348181658</v>
      </c>
      <c r="K10" s="50">
        <v>1.2390995538193592</v>
      </c>
      <c r="L10" s="50">
        <v>1.2524125124067493</v>
      </c>
      <c r="M10" s="50">
        <v>1.5711248691588027</v>
      </c>
      <c r="N10" s="50">
        <v>0.9846780675850865</v>
      </c>
      <c r="O10" s="50">
        <v>1.0153372932313578</v>
      </c>
      <c r="P10" s="50">
        <v>1.3447168111717955</v>
      </c>
      <c r="Q10" s="52">
        <v>6.36999988555908</v>
      </c>
      <c r="R10" s="52">
        <v>2.266122063826988</v>
      </c>
      <c r="S10" s="52">
        <v>26.411333333333328</v>
      </c>
      <c r="T10" s="52">
        <v>9.014384021937813</v>
      </c>
      <c r="U10" s="52">
        <v>126.651</v>
      </c>
      <c r="V10" s="52">
        <v>186.2377331</v>
      </c>
    </row>
    <row r="11" spans="1:22" ht="12.75">
      <c r="A11" s="28">
        <f t="shared" si="8"/>
        <v>1993</v>
      </c>
      <c r="B11" s="49">
        <f t="shared" si="0"/>
        <v>1.170622434501273</v>
      </c>
      <c r="C11" s="49">
        <f t="shared" si="1"/>
        <v>0.9934346556462417</v>
      </c>
      <c r="D11" s="46">
        <f t="shared" si="2"/>
        <v>9.38991410361427</v>
      </c>
      <c r="E11" s="47">
        <f t="shared" si="3"/>
        <v>2.536058549535557</v>
      </c>
      <c r="F11" s="46">
        <f t="shared" si="4"/>
        <v>36.7157922431761</v>
      </c>
      <c r="G11" s="47">
        <f t="shared" si="5"/>
        <v>9.62727698352936</v>
      </c>
      <c r="H11" s="46">
        <f t="shared" si="6"/>
        <v>130.17087347167254</v>
      </c>
      <c r="I11" s="47">
        <f t="shared" si="7"/>
        <v>181.8328313738365</v>
      </c>
      <c r="K11" s="50">
        <v>1.1582736353635645</v>
      </c>
      <c r="L11" s="50">
        <v>1.1829712336389813</v>
      </c>
      <c r="M11" s="50">
        <v>1.2304167964058539</v>
      </c>
      <c r="N11" s="50">
        <v>0.9890018817165181</v>
      </c>
      <c r="O11" s="50">
        <v>0.9978674295759652</v>
      </c>
      <c r="P11" s="50">
        <v>1.3225080967185825</v>
      </c>
      <c r="Q11" s="52">
        <v>8.02130031585693</v>
      </c>
      <c r="R11" s="52">
        <v>2.5528186832638924</v>
      </c>
      <c r="S11" s="52">
        <v>31.364333333333335</v>
      </c>
      <c r="T11" s="52">
        <v>9.69090108625886</v>
      </c>
      <c r="U11" s="52">
        <v>111.198</v>
      </c>
      <c r="V11" s="52">
        <v>183.034516</v>
      </c>
    </row>
    <row r="12" spans="1:22" ht="12.75">
      <c r="A12" s="28">
        <f t="shared" si="8"/>
        <v>1994</v>
      </c>
      <c r="B12" s="49">
        <f t="shared" si="0"/>
        <v>1.1933485175605134</v>
      </c>
      <c r="C12" s="49">
        <f t="shared" si="1"/>
        <v>0.9962072565122757</v>
      </c>
      <c r="D12" s="46">
        <f t="shared" si="2"/>
        <v>10.285112901075093</v>
      </c>
      <c r="E12" s="47">
        <f t="shared" si="3"/>
        <v>3.0060075516996965</v>
      </c>
      <c r="F12" s="46">
        <f t="shared" si="4"/>
        <v>37.46845841723561</v>
      </c>
      <c r="G12" s="47">
        <f t="shared" si="5"/>
        <v>10.40576981838768</v>
      </c>
      <c r="H12" s="46">
        <f t="shared" si="6"/>
        <v>121.96976528282495</v>
      </c>
      <c r="I12" s="47">
        <f t="shared" si="7"/>
        <v>178.8096949411388</v>
      </c>
      <c r="K12" s="50">
        <v>1.1814702343643058</v>
      </c>
      <c r="L12" s="50">
        <v>1.2052268007567213</v>
      </c>
      <c r="M12" s="50">
        <v>1.2008322790305375</v>
      </c>
      <c r="N12" s="50">
        <v>0.9984570972275966</v>
      </c>
      <c r="O12" s="50">
        <v>0.9939574157969547</v>
      </c>
      <c r="P12" s="50">
        <v>1.303878424185213</v>
      </c>
      <c r="Q12" s="52">
        <v>8.61870002746582</v>
      </c>
      <c r="R12" s="52">
        <v>3.0174519730198885</v>
      </c>
      <c r="S12" s="52">
        <v>31.39775</v>
      </c>
      <c r="T12" s="52">
        <v>10.445386489974293</v>
      </c>
      <c r="U12" s="52">
        <v>102.208</v>
      </c>
      <c r="V12" s="52">
        <v>179.4904562</v>
      </c>
    </row>
    <row r="13" spans="1:22" ht="12.75">
      <c r="A13" s="28">
        <f t="shared" si="8"/>
        <v>1995</v>
      </c>
      <c r="B13" s="49">
        <f t="shared" si="0"/>
        <v>1.3394397380398904</v>
      </c>
      <c r="C13" s="49">
        <f t="shared" si="1"/>
        <v>1.0006676319545038</v>
      </c>
      <c r="D13" s="46">
        <f t="shared" si="2"/>
        <v>11.18525992731778</v>
      </c>
      <c r="E13" s="47">
        <f t="shared" si="3"/>
        <v>3.3561489356645935</v>
      </c>
      <c r="F13" s="46">
        <f t="shared" si="4"/>
        <v>44.82066737422533</v>
      </c>
      <c r="G13" s="47">
        <f t="shared" si="5"/>
        <v>11.140449468588898</v>
      </c>
      <c r="H13" s="46">
        <f t="shared" si="6"/>
        <v>125.98716598413688</v>
      </c>
      <c r="I13" s="47">
        <f t="shared" si="7"/>
        <v>175.08390932407605</v>
      </c>
      <c r="K13" s="50">
        <v>1.3141533172525983</v>
      </c>
      <c r="L13" s="50">
        <v>1.3647261588271824</v>
      </c>
      <c r="M13" s="50">
        <v>1.1886760020381477</v>
      </c>
      <c r="N13" s="50">
        <v>1.0067397744580346</v>
      </c>
      <c r="O13" s="50">
        <v>0.9945954894509731</v>
      </c>
      <c r="P13" s="50">
        <v>1.2679669538445713</v>
      </c>
      <c r="Q13" s="52">
        <v>8.35070037841797</v>
      </c>
      <c r="R13" s="52">
        <v>3.353909758337405</v>
      </c>
      <c r="S13" s="52">
        <v>33.462250000000004</v>
      </c>
      <c r="T13" s="52">
        <v>11.133016710882687</v>
      </c>
      <c r="U13" s="52">
        <v>94.0596</v>
      </c>
      <c r="V13" s="52">
        <v>174.9670957</v>
      </c>
    </row>
    <row r="14" spans="1:22" ht="12.75">
      <c r="A14" s="28">
        <f t="shared" si="8"/>
        <v>1996</v>
      </c>
      <c r="B14" s="49">
        <f t="shared" si="0"/>
        <v>1.2910207341669482</v>
      </c>
      <c r="C14" s="49">
        <f t="shared" si="1"/>
        <v>1.009623114732265</v>
      </c>
      <c r="D14" s="46">
        <f t="shared" si="2"/>
        <v>10.733805106105402</v>
      </c>
      <c r="E14" s="47">
        <f t="shared" si="3"/>
        <v>3.5413899928313928</v>
      </c>
      <c r="F14" s="46">
        <f t="shared" si="4"/>
        <v>45.832311913538476</v>
      </c>
      <c r="G14" s="47">
        <f t="shared" si="5"/>
        <v>11.881210620719678</v>
      </c>
      <c r="H14" s="46">
        <f t="shared" si="6"/>
        <v>140.43594444194645</v>
      </c>
      <c r="I14" s="47">
        <f t="shared" si="7"/>
        <v>172.24236871495702</v>
      </c>
      <c r="K14" s="50">
        <v>1.2822880176404352</v>
      </c>
      <c r="L14" s="50">
        <v>1.2997534506934614</v>
      </c>
      <c r="M14" s="50">
        <v>1.2549142875660262</v>
      </c>
      <c r="N14" s="50">
        <v>1.0118556434203552</v>
      </c>
      <c r="O14" s="50">
        <v>1.0073905860441745</v>
      </c>
      <c r="P14" s="50">
        <v>1.2362033188642245</v>
      </c>
      <c r="Q14" s="52">
        <v>8.31420040130615</v>
      </c>
      <c r="R14" s="52">
        <v>3.507635612889578</v>
      </c>
      <c r="S14" s="52">
        <v>35.50083333333334</v>
      </c>
      <c r="T14" s="52">
        <v>11.767966132461591</v>
      </c>
      <c r="U14" s="52">
        <v>108.779</v>
      </c>
      <c r="V14" s="52">
        <v>170.600659</v>
      </c>
    </row>
    <row r="15" spans="1:22" ht="12.75">
      <c r="A15" s="28">
        <f t="shared" si="8"/>
        <v>1997</v>
      </c>
      <c r="B15" s="49">
        <f t="shared" si="0"/>
        <v>1.1258708166940228</v>
      </c>
      <c r="C15" s="49">
        <f t="shared" si="1"/>
        <v>1.019085911833228</v>
      </c>
      <c r="D15" s="46">
        <f t="shared" si="2"/>
        <v>9.333243547487774</v>
      </c>
      <c r="E15" s="47">
        <f t="shared" si="3"/>
        <v>3.5600327111645997</v>
      </c>
      <c r="F15" s="46">
        <f t="shared" si="4"/>
        <v>41.83548309698874</v>
      </c>
      <c r="G15" s="47">
        <f t="shared" si="5"/>
        <v>12.527734068898988</v>
      </c>
      <c r="H15" s="46">
        <f t="shared" si="6"/>
        <v>136.22023598262652</v>
      </c>
      <c r="I15" s="47">
        <f t="shared" si="7"/>
        <v>171.73816816634937</v>
      </c>
      <c r="K15" s="50">
        <v>1.1238510182997554</v>
      </c>
      <c r="L15" s="50">
        <v>1.1278906150882901</v>
      </c>
      <c r="M15" s="50">
        <v>1.1369091656391288</v>
      </c>
      <c r="N15" s="50">
        <v>1.0273995944414074</v>
      </c>
      <c r="O15" s="50">
        <v>1.0107722292250487</v>
      </c>
      <c r="P15" s="50">
        <v>1.2259422667964532</v>
      </c>
      <c r="Q15" s="52">
        <v>8.28979969024658</v>
      </c>
      <c r="R15" s="52">
        <v>3.493358773609652</v>
      </c>
      <c r="S15" s="52">
        <v>37.15833333333334</v>
      </c>
      <c r="T15" s="52">
        <v>12.293108876721607</v>
      </c>
      <c r="U15" s="52">
        <v>120.991</v>
      </c>
      <c r="V15" s="52">
        <v>168.5217764</v>
      </c>
    </row>
    <row r="16" spans="1:22" ht="12.75">
      <c r="A16" s="28">
        <f t="shared" si="8"/>
        <v>1998</v>
      </c>
      <c r="B16" s="49">
        <f t="shared" si="0"/>
        <v>1.1116787153599414</v>
      </c>
      <c r="C16" s="49">
        <f t="shared" si="1"/>
        <v>1.023499861069427</v>
      </c>
      <c r="D16" s="46">
        <f t="shared" si="2"/>
        <v>9.203699717119157</v>
      </c>
      <c r="E16" s="47">
        <f t="shared" si="3"/>
        <v>3.4956472588816787</v>
      </c>
      <c r="F16" s="46">
        <f t="shared" si="4"/>
        <v>46.759615405255744</v>
      </c>
      <c r="G16" s="47">
        <f t="shared" si="5"/>
        <v>13.401562568766257</v>
      </c>
      <c r="H16" s="46">
        <f t="shared" si="6"/>
        <v>145.52430223419313</v>
      </c>
      <c r="I16" s="47">
        <f t="shared" si="7"/>
        <v>170.49523804930948</v>
      </c>
      <c r="K16" s="50">
        <v>1.1118819836190064</v>
      </c>
      <c r="L16" s="50">
        <v>1.1114754471008768</v>
      </c>
      <c r="M16" s="50">
        <v>1.115227996613313</v>
      </c>
      <c r="N16" s="50">
        <v>1.0344678480151561</v>
      </c>
      <c r="O16" s="50">
        <v>1.012531874123698</v>
      </c>
      <c r="P16" s="50">
        <v>1.2376292535901907</v>
      </c>
      <c r="Q16" s="52">
        <v>8.27910041809082</v>
      </c>
      <c r="R16" s="52">
        <v>3.415386158654846</v>
      </c>
      <c r="S16" s="52">
        <v>42.06216666666666</v>
      </c>
      <c r="T16" s="52">
        <v>13.093858708259454</v>
      </c>
      <c r="U16" s="52">
        <v>130.905</v>
      </c>
      <c r="V16" s="52">
        <v>166.5806167</v>
      </c>
    </row>
    <row r="17" spans="1:22" ht="12.75">
      <c r="A17" s="28">
        <f t="shared" si="8"/>
        <v>1999</v>
      </c>
      <c r="B17" s="49">
        <f t="shared" si="0"/>
        <v>1.065385930726476</v>
      </c>
      <c r="C17" s="49">
        <f t="shared" si="1"/>
        <v>1.0337764972853667</v>
      </c>
      <c r="D17" s="46">
        <f t="shared" si="2"/>
        <v>8.819584654329526</v>
      </c>
      <c r="E17" s="47">
        <f t="shared" si="3"/>
        <v>3.4360599358093413</v>
      </c>
      <c r="F17" s="46">
        <f t="shared" si="4"/>
        <v>46.167611486422906</v>
      </c>
      <c r="G17" s="47">
        <f t="shared" si="5"/>
        <v>13.723806286455154</v>
      </c>
      <c r="H17" s="46">
        <f t="shared" si="6"/>
        <v>121.35491521126069</v>
      </c>
      <c r="I17" s="47">
        <f t="shared" si="7"/>
        <v>167.5087397322424</v>
      </c>
      <c r="K17" s="50">
        <v>1.065385930726476</v>
      </c>
      <c r="L17" s="50">
        <v>1.065385930726476</v>
      </c>
      <c r="M17" s="50">
        <v>1.065385930726476</v>
      </c>
      <c r="N17" s="50">
        <v>1.0418055436864964</v>
      </c>
      <c r="O17" s="50">
        <v>1.0257474508842372</v>
      </c>
      <c r="P17" s="50">
        <v>1.221881584444935</v>
      </c>
      <c r="Q17" s="52">
        <v>8.27830028533936</v>
      </c>
      <c r="R17" s="52">
        <v>3.323793822777189</v>
      </c>
      <c r="S17" s="52">
        <v>43.334166666666675</v>
      </c>
      <c r="T17" s="52">
        <v>13.275409455035032</v>
      </c>
      <c r="U17" s="52">
        <v>113.907</v>
      </c>
      <c r="V17" s="52">
        <v>162.03574</v>
      </c>
    </row>
    <row r="18" spans="1:22" ht="12.75">
      <c r="A18" s="28">
        <f t="shared" si="8"/>
        <v>2000</v>
      </c>
      <c r="B18" s="49">
        <f t="shared" si="0"/>
        <v>0.9213193292795283</v>
      </c>
      <c r="C18" s="49">
        <f t="shared" si="1"/>
        <v>1.0496973225119706</v>
      </c>
      <c r="D18" s="46">
        <f t="shared" si="2"/>
        <v>7.627050323514446</v>
      </c>
      <c r="E18" s="47">
        <f t="shared" si="3"/>
        <v>3.485511073902845</v>
      </c>
      <c r="F18" s="46">
        <f t="shared" si="4"/>
        <v>42.09093421779989</v>
      </c>
      <c r="G18" s="47">
        <f t="shared" si="5"/>
        <v>14.138568235851627</v>
      </c>
      <c r="H18" s="46">
        <f t="shared" si="6"/>
        <v>99.28597751980837</v>
      </c>
      <c r="I18" s="47">
        <f t="shared" si="7"/>
        <v>162.4428157923003</v>
      </c>
      <c r="K18" s="50">
        <v>0.9213193292795283</v>
      </c>
      <c r="L18" s="50">
        <v>0.9213193292795283</v>
      </c>
      <c r="M18" s="50">
        <v>0.9213193292795283</v>
      </c>
      <c r="N18" s="50">
        <v>1.0650468060220273</v>
      </c>
      <c r="O18" s="50">
        <v>1.0343478390019136</v>
      </c>
      <c r="P18" s="50">
        <v>1.2239830229833804</v>
      </c>
      <c r="Q18" s="52">
        <v>8.27840042114258</v>
      </c>
      <c r="R18" s="52">
        <v>3.3204915351807016</v>
      </c>
      <c r="S18" s="52">
        <v>45.6855</v>
      </c>
      <c r="T18" s="52">
        <v>13.469185766824125</v>
      </c>
      <c r="U18" s="52">
        <v>107.765</v>
      </c>
      <c r="V18" s="52">
        <v>154.7520531</v>
      </c>
    </row>
    <row r="19" spans="1:22" ht="12.75">
      <c r="A19" s="28">
        <f t="shared" si="8"/>
        <v>2001</v>
      </c>
      <c r="B19" s="49">
        <f t="shared" si="0"/>
        <v>0.8948465785541069</v>
      </c>
      <c r="C19" s="49">
        <f t="shared" si="1"/>
        <v>1.0672622248746046</v>
      </c>
      <c r="D19" s="46">
        <f t="shared" si="2"/>
        <v>7.406706103858185</v>
      </c>
      <c r="E19" s="47">
        <f t="shared" si="3"/>
        <v>3.5364121347278163</v>
      </c>
      <c r="F19" s="46">
        <f t="shared" si="4"/>
        <v>42.678439864818515</v>
      </c>
      <c r="G19" s="47">
        <f t="shared" si="5"/>
        <v>14.503978980569329</v>
      </c>
      <c r="H19" s="46">
        <f t="shared" si="6"/>
        <v>108.74980984510205</v>
      </c>
      <c r="I19" s="47">
        <f t="shared" si="7"/>
        <v>159.51339154147934</v>
      </c>
      <c r="K19" s="50">
        <v>0.8948465785541069</v>
      </c>
      <c r="L19" s="50">
        <v>0.8948465785541069</v>
      </c>
      <c r="M19" s="50">
        <v>0.8948465785541069</v>
      </c>
      <c r="N19" s="50">
        <v>1.088296235698027</v>
      </c>
      <c r="O19" s="50">
        <v>1.0462282140511825</v>
      </c>
      <c r="P19" s="50">
        <v>1.2376287312717875</v>
      </c>
      <c r="Q19" s="52">
        <v>8.27706813812256</v>
      </c>
      <c r="R19" s="52">
        <v>3.3135363102946123</v>
      </c>
      <c r="S19" s="52">
        <v>47.69358333333334</v>
      </c>
      <c r="T19" s="52">
        <v>13.58989257047249</v>
      </c>
      <c r="U19" s="52">
        <v>121.529</v>
      </c>
      <c r="V19" s="52">
        <v>149.4603555</v>
      </c>
    </row>
    <row r="20" spans="1:22" ht="12.75">
      <c r="A20" s="28">
        <f t="shared" si="8"/>
        <v>2002</v>
      </c>
      <c r="B20" s="49">
        <f t="shared" si="0"/>
        <v>0.941132182014964</v>
      </c>
      <c r="C20" s="49">
        <f t="shared" si="1"/>
        <v>1.0833612029491806</v>
      </c>
      <c r="D20" s="46">
        <f t="shared" si="2"/>
        <v>7.789711083621345</v>
      </c>
      <c r="E20" s="47">
        <f t="shared" si="3"/>
        <v>3.5530308600603866</v>
      </c>
      <c r="F20" s="46">
        <f t="shared" si="4"/>
        <v>45.55652283029818</v>
      </c>
      <c r="G20" s="47">
        <f t="shared" si="5"/>
        <v>15.025246792611773</v>
      </c>
      <c r="H20" s="46">
        <f t="shared" si="6"/>
        <v>118.0066820384923</v>
      </c>
      <c r="I20" s="47">
        <f t="shared" si="7"/>
        <v>155.75939514018148</v>
      </c>
      <c r="K20" s="50">
        <v>0.941132182014964</v>
      </c>
      <c r="L20" s="50">
        <v>0.941132182014964</v>
      </c>
      <c r="M20" s="50">
        <v>0.941132182014964</v>
      </c>
      <c r="N20" s="50">
        <v>1.1050085454896608</v>
      </c>
      <c r="O20" s="50">
        <v>1.0617138604087006</v>
      </c>
      <c r="P20" s="50">
        <v>1.1828403533102498</v>
      </c>
      <c r="Q20" s="52">
        <v>8.27695751190186</v>
      </c>
      <c r="R20" s="52">
        <v>3.2796364226336947</v>
      </c>
      <c r="S20" s="52">
        <v>48.406083333333335</v>
      </c>
      <c r="T20" s="52">
        <v>13.869101784067297</v>
      </c>
      <c r="U20" s="52">
        <v>125.388</v>
      </c>
      <c r="V20" s="52">
        <v>143.7742045</v>
      </c>
    </row>
    <row r="21" spans="1:22" ht="12.75">
      <c r="A21" s="28">
        <f t="shared" si="8"/>
        <v>2003</v>
      </c>
      <c r="B21" s="49">
        <f t="shared" si="0"/>
        <v>1.128624860896986</v>
      </c>
      <c r="C21" s="49">
        <f t="shared" si="1"/>
        <v>1.0777161071445027</v>
      </c>
      <c r="D21" s="46">
        <f t="shared" si="2"/>
        <v>9.341669356785543</v>
      </c>
      <c r="E21" s="47">
        <f t="shared" si="3"/>
        <v>3.5520006545020637</v>
      </c>
      <c r="F21" s="46">
        <f t="shared" si="4"/>
        <v>51.863133920368746</v>
      </c>
      <c r="G21" s="47">
        <f t="shared" si="5"/>
        <v>15.20771133226888</v>
      </c>
      <c r="H21" s="46">
        <f t="shared" si="6"/>
        <v>130.8448659983703</v>
      </c>
      <c r="I21" s="47">
        <f t="shared" si="7"/>
        <v>150.55077153663294</v>
      </c>
      <c r="K21" s="50">
        <v>1.128624860896986</v>
      </c>
      <c r="L21" s="50">
        <v>1.128624860896986</v>
      </c>
      <c r="M21" s="50">
        <v>1.128624860896986</v>
      </c>
      <c r="N21" s="50">
        <v>1.0659119305275442</v>
      </c>
      <c r="O21" s="50">
        <v>1.0895202837614613</v>
      </c>
      <c r="P21" s="50">
        <v>1.1707447716865351</v>
      </c>
      <c r="Q21" s="52">
        <v>8.27703666687012</v>
      </c>
      <c r="R21" s="52">
        <v>3.2958593000093326</v>
      </c>
      <c r="S21" s="52">
        <v>45.9525</v>
      </c>
      <c r="T21" s="52">
        <v>14.111055064921466</v>
      </c>
      <c r="U21" s="52">
        <v>115.933</v>
      </c>
      <c r="V21" s="52">
        <v>139.6942762</v>
      </c>
    </row>
    <row r="22" spans="1:22" ht="12.75">
      <c r="A22" s="28">
        <f t="shared" si="8"/>
        <v>2004</v>
      </c>
      <c r="B22" s="49">
        <f t="shared" si="0"/>
        <v>1.2416730302409467</v>
      </c>
      <c r="C22" s="49">
        <f t="shared" si="1"/>
        <v>1.089607584242824</v>
      </c>
      <c r="D22" s="46">
        <f t="shared" si="2"/>
        <v>10.277079336698266</v>
      </c>
      <c r="E22" s="47">
        <f t="shared" si="3"/>
        <v>3.734454080986399</v>
      </c>
      <c r="F22" s="46">
        <f t="shared" si="4"/>
        <v>55.79054217652865</v>
      </c>
      <c r="G22" s="47">
        <f t="shared" si="5"/>
        <v>15.842244681436174</v>
      </c>
      <c r="H22" s="46">
        <f t="shared" si="6"/>
        <v>134.34033016085874</v>
      </c>
      <c r="I22" s="47">
        <f t="shared" si="7"/>
        <v>146.45654588815702</v>
      </c>
      <c r="J22" s="51"/>
      <c r="K22" s="50">
        <v>1.2416730302409467</v>
      </c>
      <c r="L22" s="50">
        <v>1.2416730302409467</v>
      </c>
      <c r="M22" s="50">
        <v>1.2416730302409467</v>
      </c>
      <c r="N22" s="50">
        <v>1.063859386292053</v>
      </c>
      <c r="O22" s="50">
        <v>1.1153557821935949</v>
      </c>
      <c r="P22" s="50">
        <v>1.1457616788301415</v>
      </c>
      <c r="Q22" s="52">
        <v>8.2768</v>
      </c>
      <c r="R22" s="52">
        <v>3.427338552880483</v>
      </c>
      <c r="S22" s="52">
        <v>44.93175</v>
      </c>
      <c r="T22" s="52">
        <v>14.539403828071794</v>
      </c>
      <c r="U22" s="52">
        <v>108.193</v>
      </c>
      <c r="V22" s="52">
        <v>134.4121939</v>
      </c>
    </row>
    <row r="23" spans="1:22" ht="12.75">
      <c r="A23" s="28">
        <f t="shared" si="8"/>
        <v>2005</v>
      </c>
      <c r="B23" s="49">
        <f t="shared" si="0"/>
        <v>1.2435954832612048</v>
      </c>
      <c r="C23" s="49">
        <f t="shared" si="1"/>
        <v>1.1183001319211945</v>
      </c>
      <c r="D23" s="46">
        <f t="shared" si="2"/>
        <v>10.190394468487291</v>
      </c>
      <c r="E23" s="47">
        <f t="shared" si="3"/>
        <v>3.855440176357679</v>
      </c>
      <c r="F23" s="46">
        <f t="shared" si="4"/>
        <v>55.05830390157356</v>
      </c>
      <c r="G23" s="47">
        <f t="shared" si="5"/>
        <v>16.403832094435653</v>
      </c>
      <c r="H23" s="46">
        <f t="shared" si="6"/>
        <v>137.06660697408347</v>
      </c>
      <c r="I23" s="47">
        <f t="shared" si="7"/>
        <v>144.87796814348863</v>
      </c>
      <c r="J23" s="51"/>
      <c r="K23" s="50">
        <v>1.2435954832612048</v>
      </c>
      <c r="L23" s="50">
        <v>1.2435954832612048</v>
      </c>
      <c r="M23" s="50">
        <v>1.2435954832612048</v>
      </c>
      <c r="N23" s="50">
        <v>1.083031951804671</v>
      </c>
      <c r="O23" s="50">
        <v>1.1535683120377183</v>
      </c>
      <c r="P23" s="50">
        <v>1.153873074148771</v>
      </c>
      <c r="Q23" s="52">
        <v>8.1943</v>
      </c>
      <c r="R23" s="52">
        <v>3.44758984310785</v>
      </c>
      <c r="S23" s="52">
        <v>44.27348333333333</v>
      </c>
      <c r="T23" s="52">
        <v>14.6685416787482</v>
      </c>
      <c r="U23" s="52">
        <v>110.218</v>
      </c>
      <c r="V23" s="52">
        <v>129.5519548</v>
      </c>
    </row>
    <row r="24" spans="1:22" ht="12.75">
      <c r="A24" s="28">
        <f t="shared" si="8"/>
        <v>2006</v>
      </c>
      <c r="B24" s="49">
        <f t="shared" si="0"/>
        <v>1.2544832093694842</v>
      </c>
      <c r="C24" s="49">
        <f t="shared" si="1"/>
        <v>1.1511253477869696</v>
      </c>
      <c r="D24" s="46">
        <f t="shared" si="2"/>
        <v>10.002496421586645</v>
      </c>
      <c r="E24" s="47">
        <f t="shared" si="3"/>
        <v>3.9901211422547402</v>
      </c>
      <c r="F24" s="46">
        <f t="shared" si="4"/>
        <v>56.76473798236448</v>
      </c>
      <c r="G24" s="47">
        <f t="shared" si="5"/>
        <v>17.408217548520586</v>
      </c>
      <c r="H24" s="46">
        <f t="shared" si="6"/>
        <v>145.89514276646165</v>
      </c>
      <c r="I24" s="47">
        <f t="shared" si="7"/>
        <v>143.56856414704203</v>
      </c>
      <c r="K24" s="50">
        <v>1.2544832093694842</v>
      </c>
      <c r="L24" s="50">
        <v>1.2544832093694842</v>
      </c>
      <c r="M24" s="50">
        <v>1.2544832093694842</v>
      </c>
      <c r="N24" s="50">
        <v>1.1079418471504767</v>
      </c>
      <c r="O24" s="50">
        <v>1.1943088484234625</v>
      </c>
      <c r="P24" s="50">
        <v>1.2000850687501494</v>
      </c>
      <c r="Q24" s="52">
        <v>7.9734</v>
      </c>
      <c r="R24" s="52">
        <v>3.466278585495246</v>
      </c>
      <c r="S24" s="52">
        <v>45.249500000000005</v>
      </c>
      <c r="T24" s="52">
        <v>15.122781877740561</v>
      </c>
      <c r="U24" s="52">
        <v>116.299</v>
      </c>
      <c r="V24" s="52">
        <v>124.7201831</v>
      </c>
    </row>
    <row r="25" spans="1:22" ht="12.75">
      <c r="A25" s="28">
        <f t="shared" si="8"/>
        <v>2007</v>
      </c>
      <c r="B25" s="49">
        <f t="shared" si="0"/>
        <v>1.3686668363813543</v>
      </c>
      <c r="C25" s="49">
        <f t="shared" si="1"/>
        <v>1.1624614849884702</v>
      </c>
      <c r="D25" s="46">
        <f t="shared" si="2"/>
        <v>10.412132957771153</v>
      </c>
      <c r="E25" s="47">
        <f t="shared" si="3"/>
        <v>4.213574140190604</v>
      </c>
      <c r="F25" s="46">
        <f t="shared" si="4"/>
        <v>55.1034392772709</v>
      </c>
      <c r="G25" s="47">
        <f t="shared" si="5"/>
        <v>18.06777785626442</v>
      </c>
      <c r="H25" s="46">
        <f t="shared" si="6"/>
        <v>161.16599465125</v>
      </c>
      <c r="I25" s="47">
        <f t="shared" si="7"/>
        <v>139.85786007751153</v>
      </c>
      <c r="K25" s="50">
        <v>1.3686668363813543</v>
      </c>
      <c r="L25" s="50">
        <v>1.3686668363813543</v>
      </c>
      <c r="M25" s="50">
        <v>1.3686668363813543</v>
      </c>
      <c r="N25" s="50">
        <v>1.1204068855304283</v>
      </c>
      <c r="O25" s="50">
        <v>1.2045160844465124</v>
      </c>
      <c r="P25" s="50">
        <v>1.2246555812933526</v>
      </c>
      <c r="Q25" s="52">
        <v>7.6075</v>
      </c>
      <c r="R25" s="52">
        <v>3.6246999961744075</v>
      </c>
      <c r="S25" s="52">
        <v>40.26066666666666</v>
      </c>
      <c r="T25" s="52">
        <v>15.54268944785179</v>
      </c>
      <c r="U25" s="52">
        <v>117.754</v>
      </c>
      <c r="V25" s="52">
        <v>120.3118227</v>
      </c>
    </row>
    <row r="26" spans="1:22" ht="12.75">
      <c r="A26" s="28">
        <f t="shared" si="8"/>
        <v>2008</v>
      </c>
      <c r="B26" s="49">
        <f t="shared" si="0"/>
        <v>1.4648258688248434</v>
      </c>
      <c r="C26" s="49">
        <f t="shared" si="1"/>
        <v>1.182768440696738</v>
      </c>
      <c r="D26" s="46">
        <f t="shared" si="2"/>
        <v>10.17336214157542</v>
      </c>
      <c r="E26" s="47">
        <f t="shared" si="3"/>
        <v>4.521502628179173</v>
      </c>
      <c r="F26" s="46">
        <f t="shared" si="4"/>
        <v>67.3726394941468</v>
      </c>
      <c r="G26" s="47">
        <f t="shared" si="5"/>
        <v>19.54407139318313</v>
      </c>
      <c r="H26" s="46">
        <f t="shared" si="6"/>
        <v>151.402936975867</v>
      </c>
      <c r="I26" s="47">
        <f t="shared" si="7"/>
        <v>138.2015409901674</v>
      </c>
      <c r="K26" s="50">
        <v>1.4648258688248434</v>
      </c>
      <c r="L26" s="50">
        <v>1.4648258688248434</v>
      </c>
      <c r="M26" s="50">
        <v>1.4648258688248434</v>
      </c>
      <c r="N26" s="50">
        <v>1.1334797817170479</v>
      </c>
      <c r="O26" s="50">
        <v>1.232057099676428</v>
      </c>
      <c r="P26" s="50">
        <v>1.2676461252767255</v>
      </c>
      <c r="Q26" s="52">
        <v>6.9451</v>
      </c>
      <c r="R26" s="52">
        <v>3.822813048271455</v>
      </c>
      <c r="S26" s="52">
        <v>45.99361666666667</v>
      </c>
      <c r="T26" s="52">
        <v>16.524004801540215</v>
      </c>
      <c r="U26" s="52">
        <v>103.359</v>
      </c>
      <c r="V26" s="52">
        <v>116.8458138</v>
      </c>
    </row>
    <row r="27" spans="1:22" ht="12.75">
      <c r="A27" s="28">
        <f t="shared" si="8"/>
        <v>2009</v>
      </c>
      <c r="B27" s="49">
        <f t="shared" si="0"/>
        <v>1.3891918098807656</v>
      </c>
      <c r="C27" s="49">
        <f t="shared" si="1"/>
        <v>1.1972549485662856</v>
      </c>
      <c r="D27" s="46">
        <f t="shared" si="2"/>
        <v>9.488180061485629</v>
      </c>
      <c r="E27" s="47">
        <f t="shared" si="3"/>
        <v>4.501850116568538</v>
      </c>
      <c r="F27" s="46">
        <f t="shared" si="4"/>
        <v>65.90833001084958</v>
      </c>
      <c r="G27" s="47">
        <f t="shared" si="5"/>
        <v>20.742846017403927</v>
      </c>
      <c r="H27" s="46">
        <f t="shared" si="6"/>
        <v>129.98681656972423</v>
      </c>
      <c r="I27" s="47">
        <f t="shared" si="7"/>
        <v>137.7296681297905</v>
      </c>
      <c r="K27" s="50">
        <v>1.3891918098807656</v>
      </c>
      <c r="L27" s="50">
        <v>1.3891918098807656</v>
      </c>
      <c r="M27" s="50">
        <v>1.3891918098807656</v>
      </c>
      <c r="N27" s="50">
        <v>1.1514153155031506</v>
      </c>
      <c r="O27" s="50">
        <v>1.2430945816294205</v>
      </c>
      <c r="P27" s="50">
        <v>1.2773721222161698</v>
      </c>
      <c r="Q27" s="52">
        <v>6.83</v>
      </c>
      <c r="R27" s="52">
        <v>3.7601432526626932</v>
      </c>
      <c r="S27" s="52">
        <v>47.44365</v>
      </c>
      <c r="T27" s="52">
        <v>17.325337466546713</v>
      </c>
      <c r="U27" s="52">
        <v>93.5701</v>
      </c>
      <c r="V27" s="52">
        <v>115.037877517</v>
      </c>
    </row>
    <row r="28" spans="1:22" ht="12.75">
      <c r="A28" s="28">
        <f t="shared" si="8"/>
        <v>2010</v>
      </c>
      <c r="B28" s="49">
        <f t="shared" si="0"/>
        <v>1.3244243720572946</v>
      </c>
      <c r="C28" s="49">
        <f t="shared" si="1"/>
        <v>1.1909066951279</v>
      </c>
      <c r="D28" s="46">
        <f t="shared" si="2"/>
        <v>8.966709307007397</v>
      </c>
      <c r="E28" s="47">
        <f t="shared" si="3"/>
        <v>4.722869978101227</v>
      </c>
      <c r="F28" s="46">
        <f t="shared" si="4"/>
        <v>60.343677087679104</v>
      </c>
      <c r="G28" s="47">
        <f t="shared" si="5"/>
        <v>22.127662451621934</v>
      </c>
      <c r="H28" s="46">
        <f t="shared" si="6"/>
        <v>116.25783893675211</v>
      </c>
      <c r="I28" s="47">
        <f t="shared" si="7"/>
        <v>132.61420249801043</v>
      </c>
      <c r="K28" s="50">
        <v>1.3244243720572946</v>
      </c>
      <c r="L28" s="50">
        <v>1.3244243720572946</v>
      </c>
      <c r="M28" s="50">
        <v>1.3244243720572946</v>
      </c>
      <c r="N28" s="50">
        <v>1.146279028112195</v>
      </c>
      <c r="O28" s="50">
        <v>1.2355343621436048</v>
      </c>
      <c r="P28" s="50">
        <v>1.2426819979426604</v>
      </c>
      <c r="Q28" s="52">
        <v>6.7702690287094</v>
      </c>
      <c r="R28" s="52">
        <v>3.965776661952517</v>
      </c>
      <c r="S28" s="52">
        <v>45.56219166666667</v>
      </c>
      <c r="T28" s="52">
        <v>18.580517300094183</v>
      </c>
      <c r="U28" s="52">
        <v>87.7799</v>
      </c>
      <c r="V28" s="52">
        <v>111.355661229</v>
      </c>
    </row>
    <row r="29" spans="1:22" ht="12.75">
      <c r="A29" s="28">
        <f>A28+1</f>
        <v>2011</v>
      </c>
      <c r="B29" s="49">
        <f t="shared" si="0"/>
        <v>1.3901342174586957</v>
      </c>
      <c r="C29" s="49">
        <f t="shared" si="1"/>
        <v>1.1967102081349061</v>
      </c>
      <c r="D29" s="46">
        <f t="shared" si="2"/>
        <v>8.982298484823309</v>
      </c>
      <c r="E29" s="47">
        <f t="shared" si="3"/>
        <v>4.973140699548472</v>
      </c>
      <c r="F29" s="46">
        <f t="shared" si="4"/>
        <v>66.617247395236</v>
      </c>
      <c r="G29" s="47">
        <f t="shared" si="5"/>
        <v>23.39030731120324</v>
      </c>
      <c r="H29" s="46">
        <f t="shared" si="6"/>
        <v>110.94244149272613</v>
      </c>
      <c r="I29" s="47">
        <f t="shared" si="7"/>
        <v>127.8409901936851</v>
      </c>
      <c r="K29" s="50">
        <v>1.3901342174586957</v>
      </c>
      <c r="L29" s="50">
        <v>1.3901342174586957</v>
      </c>
      <c r="M29" s="50">
        <v>1.3901342174586957</v>
      </c>
      <c r="N29" s="50">
        <v>1.1468838744225558</v>
      </c>
      <c r="O29" s="50">
        <v>1.2465365418472563</v>
      </c>
      <c r="P29" s="50">
        <v>1.266283704063952</v>
      </c>
      <c r="Q29" s="52">
        <v>6.46146132655007</v>
      </c>
      <c r="R29" s="52">
        <v>4.155676675725195</v>
      </c>
      <c r="S29" s="52">
        <v>47.92144999999999</v>
      </c>
      <c r="T29" s="52">
        <v>19.545506633270428</v>
      </c>
      <c r="U29" s="52">
        <v>79.807</v>
      </c>
      <c r="V29" s="52">
        <v>106.827024057</v>
      </c>
    </row>
    <row r="30" spans="1:22" ht="13.5" thickBot="1">
      <c r="A30" s="142">
        <f t="shared" si="8"/>
        <v>2012</v>
      </c>
      <c r="B30" s="145">
        <v>1.3</v>
      </c>
      <c r="C30" s="145">
        <v>1.2</v>
      </c>
      <c r="D30" s="146">
        <f t="shared" si="2"/>
        <v>8.19</v>
      </c>
      <c r="E30" s="147">
        <f t="shared" si="3"/>
        <v>5.04</v>
      </c>
      <c r="F30" s="146">
        <f t="shared" si="4"/>
        <v>67.60000000000001</v>
      </c>
      <c r="G30" s="147">
        <f t="shared" si="5"/>
        <v>24.599999999999998</v>
      </c>
      <c r="H30" s="143">
        <f>B30*U30</f>
        <v>101.4</v>
      </c>
      <c r="I30" s="144">
        <f>C30*V30</f>
        <v>126</v>
      </c>
      <c r="K30" s="50"/>
      <c r="L30" s="50"/>
      <c r="M30" s="50"/>
      <c r="N30" s="50"/>
      <c r="O30" s="50"/>
      <c r="P30" s="50"/>
      <c r="Q30" s="53">
        <v>6.3</v>
      </c>
      <c r="R30" s="53">
        <v>4.2</v>
      </c>
      <c r="S30" s="53">
        <v>52</v>
      </c>
      <c r="T30" s="53">
        <v>20.5</v>
      </c>
      <c r="U30" s="53">
        <v>78</v>
      </c>
      <c r="V30" s="53">
        <v>105</v>
      </c>
    </row>
    <row r="31" spans="1:22" ht="13.5" thickTop="1">
      <c r="A31" s="7"/>
      <c r="B31" s="56"/>
      <c r="C31" s="56"/>
      <c r="D31" s="56"/>
      <c r="E31" s="56"/>
      <c r="F31" s="56"/>
      <c r="G31" s="56"/>
      <c r="H31" s="57"/>
      <c r="I31" s="57"/>
      <c r="K31" s="50"/>
      <c r="L31" s="50"/>
      <c r="M31" s="50"/>
      <c r="N31" s="50"/>
      <c r="O31" s="50"/>
      <c r="P31" s="50"/>
      <c r="Q31" s="53"/>
      <c r="R31" s="53"/>
      <c r="S31" s="53"/>
      <c r="T31" s="53"/>
      <c r="U31" s="53"/>
      <c r="V31" s="53"/>
    </row>
    <row r="32" spans="1:21" ht="12.75">
      <c r="A32" s="23" t="s">
        <v>37</v>
      </c>
      <c r="B32" s="52">
        <f>B30/B29</f>
        <v>0.9351615</v>
      </c>
      <c r="Q32" s="52">
        <f>Q30/Q29</f>
        <v>0.9750116392577283</v>
      </c>
      <c r="S32" s="52">
        <f>S30/S29</f>
        <v>1.0851090691120575</v>
      </c>
      <c r="U32" s="52">
        <f>U30/U29</f>
        <v>0.9773578758755498</v>
      </c>
    </row>
    <row r="33" spans="1:9" ht="12.75">
      <c r="A33" s="23" t="s">
        <v>38</v>
      </c>
      <c r="C33" s="27">
        <f>(C30/C8)^(1/22)-1</f>
        <v>0.00803289737234758</v>
      </c>
      <c r="E33" s="27">
        <f>(E30/E8)^(1/22)-1</f>
        <v>0.04100836670175778</v>
      </c>
      <c r="G33" s="27">
        <f>(G30/G8)^(1/22)-1</f>
        <v>0.05404937368577478</v>
      </c>
      <c r="H33" s="27"/>
      <c r="I33" s="27">
        <f>(I30/I8)^(1/22)-1</f>
        <v>-0.018636216386974325</v>
      </c>
    </row>
    <row r="35" ht="12.75">
      <c r="A35" s="23" t="s">
        <v>89</v>
      </c>
    </row>
    <row r="36" ht="12.75">
      <c r="A36" s="3" t="s">
        <v>102</v>
      </c>
    </row>
  </sheetData>
  <sheetProtection/>
  <mergeCells count="1">
    <mergeCell ref="A4:I5"/>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t.piketty</dc:creator>
  <cp:keywords/>
  <dc:description/>
  <cp:lastModifiedBy>Thomas Piketty</cp:lastModifiedBy>
  <cp:lastPrinted>2013-07-19T13:16:24Z</cp:lastPrinted>
  <dcterms:created xsi:type="dcterms:W3CDTF">2012-06-05T14:00:19Z</dcterms:created>
  <dcterms:modified xsi:type="dcterms:W3CDTF">2013-07-24T13:28:37Z</dcterms:modified>
  <cp:category/>
  <cp:version/>
  <cp:contentType/>
  <cp:contentStatus/>
</cp:coreProperties>
</file>